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14415" windowHeight="13170" tabRatio="883" firstSheet="6" activeTab="6"/>
  </bookViews>
  <sheets>
    <sheet name="보상비 내역서" sheetId="138" r:id="rId1"/>
    <sheet name="용지보상비집계표" sheetId="139" r:id="rId2"/>
    <sheet name="집계표(보상비)" sheetId="140" r:id="rId3"/>
    <sheet name="집계표" sheetId="113" r:id="rId4"/>
    <sheet name="집계표(사업계획서용 1)" sheetId="142" r:id="rId5"/>
    <sheet name="집계표(사업계획서 2)" sheetId="144" r:id="rId6"/>
    <sheet name="국도18호선 포산~서망간" sheetId="102" r:id="rId7"/>
    <sheet name="국도18호선 포산~서망간 (2)" sheetId="145" r:id="rId8"/>
    <sheet name="용지조서(11)" sheetId="13" state="hidden" r:id="rId9"/>
  </sheets>
  <definedNames>
    <definedName name="_xlnm._FilterDatabase" localSheetId="6" hidden="1">'국도18호선 포산~서망간'!$A$4:$S$1947</definedName>
    <definedName name="_xlnm._FilterDatabase" localSheetId="7" hidden="1">'국도18호선 포산~서망간 (2)'!$A$4:$S$1947</definedName>
    <definedName name="_xlnm.Print_Area" localSheetId="6">'국도18호선 포산~서망간'!$A$1:$S$1947</definedName>
    <definedName name="_xlnm.Print_Area" localSheetId="7">'국도18호선 포산~서망간 (2)'!$A$1:$S$1947</definedName>
    <definedName name="_xlnm.Print_Area" localSheetId="0">'보상비 내역서'!$A$1:$E$43</definedName>
    <definedName name="_xlnm.Print_Area" localSheetId="1">용지보상비집계표!$A$1:$G$43</definedName>
    <definedName name="_xlnm.Print_Area" localSheetId="3">집계표!$A$1:$K$324</definedName>
    <definedName name="_xlnm.Print_Area" localSheetId="2">'집계표(보상비)'!$A$1:$K$324</definedName>
    <definedName name="_xlnm.Print_Area" localSheetId="5">'집계표(사업계획서 2)'!#REF!</definedName>
    <definedName name="_xlnm.Print_Area" localSheetId="4">'집계표(사업계획서용 1)'!$A$1:$N$10</definedName>
    <definedName name="_xlnm.Print_Titles" localSheetId="6">'국도18호선 포산~서망간'!$1:$4</definedName>
    <definedName name="_xlnm.Print_Titles" localSheetId="7">'국도18호선 포산~서망간 (2)'!$1:$4</definedName>
    <definedName name="_xlnm.Print_Titles" localSheetId="8">'용지조서(11)'!$1:$7</definedName>
  </definedNames>
  <calcPr calcId="144525"/>
  <fileRecoveryPr autoRecover="0"/>
</workbook>
</file>

<file path=xl/calcChain.xml><?xml version="1.0" encoding="utf-8"?>
<calcChain xmlns="http://schemas.openxmlformats.org/spreadsheetml/2006/main">
  <c r="M1947" i="145" l="1"/>
  <c r="M1946" i="145"/>
  <c r="M1945" i="145"/>
  <c r="M1944" i="145"/>
  <c r="M1943" i="145"/>
  <c r="M1942" i="145"/>
  <c r="M1941" i="145"/>
  <c r="M1940" i="145"/>
  <c r="M1939" i="145"/>
  <c r="M1938" i="145"/>
  <c r="M1937" i="145"/>
  <c r="M1936" i="145"/>
  <c r="M1935" i="145"/>
  <c r="M1933" i="145"/>
  <c r="M1932" i="145"/>
  <c r="M1931" i="145"/>
  <c r="M1930" i="145"/>
  <c r="M1929" i="145"/>
  <c r="M1928" i="145"/>
  <c r="M1927" i="145"/>
  <c r="M1926" i="145"/>
  <c r="M1925" i="145"/>
  <c r="M1924" i="145"/>
  <c r="M1923" i="145"/>
  <c r="M1922" i="145"/>
  <c r="M1921" i="145"/>
  <c r="M1920" i="145"/>
  <c r="M1919" i="145"/>
  <c r="M1918" i="145"/>
  <c r="M1917" i="145"/>
  <c r="M1916" i="145"/>
  <c r="M1915" i="145"/>
  <c r="M1914" i="145"/>
  <c r="M1913" i="145"/>
  <c r="M1912" i="145"/>
  <c r="M1911" i="145"/>
  <c r="M1910" i="145"/>
  <c r="M1909" i="145"/>
  <c r="M1908" i="145"/>
  <c r="M1907" i="145"/>
  <c r="M1906" i="145"/>
  <c r="M1905" i="145"/>
  <c r="M1904" i="145"/>
  <c r="M1903" i="145"/>
  <c r="M1902" i="145"/>
  <c r="M1901" i="145"/>
  <c r="M1900" i="145"/>
  <c r="M1899" i="145"/>
  <c r="M1898" i="145"/>
  <c r="M1897" i="145"/>
  <c r="M1896" i="145"/>
  <c r="M1895" i="145"/>
  <c r="M1894" i="145"/>
  <c r="M1893" i="145"/>
  <c r="M1892" i="145"/>
  <c r="M1891" i="145"/>
  <c r="M1890" i="145"/>
  <c r="M1889" i="145"/>
  <c r="M1888" i="145"/>
  <c r="M1887" i="145"/>
  <c r="M1886" i="145"/>
  <c r="M1885" i="145"/>
  <c r="M1884" i="145"/>
  <c r="M1883" i="145"/>
  <c r="M1882" i="145"/>
  <c r="M1881" i="145"/>
  <c r="M1880" i="145"/>
  <c r="M1879" i="145"/>
  <c r="M1878" i="145"/>
  <c r="M1877" i="145"/>
  <c r="M1876" i="145"/>
  <c r="M1875" i="145"/>
  <c r="M1874" i="145"/>
  <c r="M1873" i="145"/>
  <c r="M1872" i="145"/>
  <c r="M1871" i="145"/>
  <c r="M1870" i="145"/>
  <c r="M1869" i="145"/>
  <c r="M1868" i="145"/>
  <c r="M1867" i="145"/>
  <c r="M1866" i="145"/>
  <c r="M1865" i="145"/>
  <c r="M1864" i="145"/>
  <c r="M1863" i="145"/>
  <c r="M1862" i="145"/>
  <c r="M1861" i="145"/>
  <c r="M1860" i="145"/>
  <c r="M1859" i="145"/>
  <c r="M1858" i="145"/>
  <c r="M1857" i="145"/>
  <c r="M1856" i="145"/>
  <c r="M1855" i="145"/>
  <c r="M1854" i="145"/>
  <c r="M1853" i="145"/>
  <c r="M1852" i="145"/>
  <c r="M1851" i="145"/>
  <c r="M1848" i="145"/>
  <c r="M1846" i="145"/>
  <c r="M1845" i="145"/>
  <c r="M1844" i="145"/>
  <c r="M1843" i="145"/>
  <c r="M1842" i="145"/>
  <c r="M1841" i="145"/>
  <c r="M1840" i="145"/>
  <c r="M1839" i="145"/>
  <c r="M1838" i="145"/>
  <c r="M1837" i="145"/>
  <c r="M1836" i="145"/>
  <c r="M1835" i="145"/>
  <c r="M1834" i="145"/>
  <c r="M1833" i="145"/>
  <c r="M1831" i="145"/>
  <c r="M1828" i="145"/>
  <c r="M1826" i="145"/>
  <c r="M1825" i="145"/>
  <c r="M1824" i="145"/>
  <c r="M1822" i="145"/>
  <c r="M1821" i="145"/>
  <c r="M1820" i="145"/>
  <c r="M1819" i="145"/>
  <c r="M1818" i="145"/>
  <c r="M1817" i="145"/>
  <c r="M1816" i="145"/>
  <c r="M1815" i="145"/>
  <c r="M1814" i="145"/>
  <c r="M1813" i="145"/>
  <c r="M1812" i="145"/>
  <c r="M1807" i="145"/>
  <c r="M1806" i="145"/>
  <c r="M1805" i="145"/>
  <c r="M1804" i="145"/>
  <c r="M1801" i="145"/>
  <c r="M1800" i="145"/>
  <c r="M1799" i="145"/>
  <c r="M1798" i="145"/>
  <c r="M1797" i="145"/>
  <c r="M1796" i="145"/>
  <c r="M1795" i="145"/>
  <c r="M1794" i="145"/>
  <c r="M1793" i="145"/>
  <c r="M1792" i="145"/>
  <c r="M1790" i="145"/>
  <c r="M1788" i="145"/>
  <c r="M1787" i="145"/>
  <c r="M1786" i="145"/>
  <c r="M1784" i="145"/>
  <c r="M1781" i="145"/>
  <c r="M1780" i="145"/>
  <c r="M1779" i="145"/>
  <c r="M1778" i="145"/>
  <c r="M1777" i="145"/>
  <c r="M1776" i="145"/>
  <c r="M1775" i="145"/>
  <c r="M1774" i="145"/>
  <c r="M1773" i="145"/>
  <c r="M1772" i="145"/>
  <c r="M1771" i="145"/>
  <c r="M1770" i="145"/>
  <c r="M1769" i="145"/>
  <c r="M1768" i="145"/>
  <c r="M1767" i="145"/>
  <c r="M1766" i="145"/>
  <c r="M1765" i="145"/>
  <c r="M1764" i="145"/>
  <c r="M1763" i="145"/>
  <c r="M1762" i="145"/>
  <c r="M1761" i="145"/>
  <c r="M1760" i="145"/>
  <c r="M1759" i="145"/>
  <c r="M1758" i="145"/>
  <c r="M1757" i="145"/>
  <c r="M1755" i="145"/>
  <c r="M1754" i="145"/>
  <c r="M1752" i="145"/>
  <c r="M1751" i="145"/>
  <c r="M1750" i="145"/>
  <c r="M1749" i="145"/>
  <c r="M1748" i="145"/>
  <c r="M1747" i="145"/>
  <c r="M1746" i="145"/>
  <c r="M1745" i="145"/>
  <c r="M1744" i="145"/>
  <c r="M1743" i="145"/>
  <c r="M1742" i="145"/>
  <c r="M1741" i="145"/>
  <c r="M1740" i="145"/>
  <c r="M1739" i="145"/>
  <c r="M1738" i="145"/>
  <c r="M1737" i="145"/>
  <c r="M1736" i="145"/>
  <c r="M1735" i="145"/>
  <c r="M1734" i="145"/>
  <c r="M1733" i="145"/>
  <c r="M1732" i="145"/>
  <c r="M1731" i="145"/>
  <c r="M1730" i="145"/>
  <c r="M1729" i="145"/>
  <c r="M1728" i="145"/>
  <c r="M1727" i="145"/>
  <c r="M1726" i="145"/>
  <c r="M1725" i="145"/>
  <c r="M1724" i="145"/>
  <c r="M1723" i="145"/>
  <c r="M1722" i="145"/>
  <c r="M1721" i="145"/>
  <c r="M1720" i="145"/>
  <c r="M1719" i="145"/>
  <c r="M1718" i="145"/>
  <c r="M1717" i="145"/>
  <c r="M1716" i="145"/>
  <c r="M1715" i="145"/>
  <c r="M1714" i="145"/>
  <c r="M1713" i="145"/>
  <c r="M1712" i="145"/>
  <c r="M1711" i="145"/>
  <c r="M1710" i="145"/>
  <c r="M1709" i="145"/>
  <c r="M1708" i="145"/>
  <c r="M1707" i="145"/>
  <c r="M1706" i="145"/>
  <c r="M1705" i="145"/>
  <c r="M1704" i="145"/>
  <c r="M1703" i="145"/>
  <c r="M1702" i="145"/>
  <c r="M1701" i="145"/>
  <c r="M1700" i="145"/>
  <c r="M1699" i="145"/>
  <c r="M1698" i="145"/>
  <c r="M1697" i="145"/>
  <c r="M1696" i="145"/>
  <c r="M1695" i="145"/>
  <c r="M1694" i="145"/>
  <c r="M1693" i="145"/>
  <c r="M1692" i="145"/>
  <c r="M1691" i="145"/>
  <c r="M1690" i="145"/>
  <c r="M1689" i="145"/>
  <c r="M1688" i="145"/>
  <c r="M1687" i="145"/>
  <c r="M1686" i="145"/>
  <c r="M1685" i="145"/>
  <c r="M1684" i="145"/>
  <c r="M1683" i="145"/>
  <c r="M1682" i="145"/>
  <c r="M1681" i="145"/>
  <c r="M1680" i="145"/>
  <c r="M1679" i="145"/>
  <c r="M1678" i="145"/>
  <c r="M1677" i="145"/>
  <c r="M1676" i="145"/>
  <c r="M1675" i="145"/>
  <c r="M1674" i="145"/>
  <c r="M1673" i="145"/>
  <c r="M1672" i="145"/>
  <c r="M1671" i="145"/>
  <c r="M1670" i="145"/>
  <c r="M1669" i="145"/>
  <c r="M1668" i="145"/>
  <c r="M1667" i="145"/>
  <c r="M1666" i="145"/>
  <c r="M1665" i="145"/>
  <c r="M1664" i="145"/>
  <c r="M1663" i="145"/>
  <c r="M1662" i="145"/>
  <c r="M1661" i="145"/>
  <c r="M1660" i="145"/>
  <c r="M1659" i="145"/>
  <c r="M1658" i="145"/>
  <c r="M1657" i="145"/>
  <c r="M1656" i="145"/>
  <c r="M1655" i="145"/>
  <c r="M1654" i="145"/>
  <c r="M1653" i="145"/>
  <c r="M1652" i="145"/>
  <c r="M1651" i="145"/>
  <c r="M1650" i="145"/>
  <c r="M1649" i="145"/>
  <c r="M1648" i="145"/>
  <c r="M1647" i="145"/>
  <c r="M1646" i="145"/>
  <c r="M1645" i="145"/>
  <c r="M1644" i="145"/>
  <c r="M1643" i="145"/>
  <c r="M1642" i="145"/>
  <c r="M1641" i="145"/>
  <c r="M1640" i="145"/>
  <c r="M1639" i="145"/>
  <c r="M1637" i="145"/>
  <c r="M1636" i="145"/>
  <c r="M1635" i="145"/>
  <c r="M1634" i="145"/>
  <c r="M1633" i="145"/>
  <c r="M1632" i="145"/>
  <c r="M1631" i="145"/>
  <c r="M1630" i="145"/>
  <c r="M1629" i="145"/>
  <c r="M1628" i="145"/>
  <c r="M1627" i="145"/>
  <c r="M1626" i="145"/>
  <c r="M1625" i="145"/>
  <c r="M1624" i="145"/>
  <c r="M1623" i="145"/>
  <c r="M1622" i="145"/>
  <c r="M1621" i="145"/>
  <c r="M1620" i="145"/>
  <c r="M1619" i="145"/>
  <c r="M1618" i="145"/>
  <c r="M1617" i="145"/>
  <c r="M1616" i="145"/>
  <c r="M1615" i="145"/>
  <c r="M1614" i="145"/>
  <c r="M1613" i="145"/>
  <c r="M1612" i="145"/>
  <c r="M1611" i="145"/>
  <c r="M1610" i="145"/>
  <c r="M1609" i="145"/>
  <c r="M1608" i="145"/>
  <c r="M1607" i="145"/>
  <c r="M1606" i="145"/>
  <c r="M1605" i="145"/>
  <c r="M1604" i="145"/>
  <c r="M1603" i="145"/>
  <c r="M1602" i="145"/>
  <c r="M1601" i="145"/>
  <c r="M1600" i="145"/>
  <c r="M1599" i="145"/>
  <c r="M1598" i="145"/>
  <c r="M1597" i="145"/>
  <c r="M1596" i="145"/>
  <c r="M1595" i="145"/>
  <c r="M1594" i="145"/>
  <c r="M1593" i="145"/>
  <c r="M1592" i="145"/>
  <c r="M1591" i="145"/>
  <c r="M1590" i="145"/>
  <c r="M1589" i="145"/>
  <c r="M1588" i="145"/>
  <c r="M1587" i="145"/>
  <c r="M1586" i="145"/>
  <c r="M1585" i="145"/>
  <c r="M1584" i="145"/>
  <c r="M1583" i="145"/>
  <c r="M1582" i="145"/>
  <c r="M1581" i="145"/>
  <c r="M1580" i="145"/>
  <c r="M1579" i="145"/>
  <c r="M1578" i="145"/>
  <c r="M1577" i="145"/>
  <c r="M1576" i="145"/>
  <c r="M1575" i="145"/>
  <c r="M1574" i="145"/>
  <c r="M1573" i="145"/>
  <c r="M1572" i="145"/>
  <c r="M1571" i="145"/>
  <c r="M1570" i="145"/>
  <c r="M1569" i="145"/>
  <c r="M1568" i="145"/>
  <c r="M1567" i="145"/>
  <c r="M1566" i="145"/>
  <c r="M1565" i="145"/>
  <c r="M1564" i="145"/>
  <c r="M1563" i="145"/>
  <c r="M1562" i="145"/>
  <c r="M1561" i="145"/>
  <c r="M1560" i="145"/>
  <c r="M1559" i="145"/>
  <c r="M1558" i="145"/>
  <c r="M1557" i="145"/>
  <c r="M1556" i="145"/>
  <c r="M1555" i="145"/>
  <c r="M1554" i="145"/>
  <c r="M1553" i="145"/>
  <c r="M1552" i="145"/>
  <c r="M1551" i="145"/>
  <c r="M1550" i="145"/>
  <c r="M1549" i="145"/>
  <c r="M1548" i="145"/>
  <c r="M1547" i="145"/>
  <c r="M1546" i="145"/>
  <c r="M1545" i="145"/>
  <c r="M1544" i="145"/>
  <c r="M1543" i="145"/>
  <c r="M1542" i="145"/>
  <c r="M1541" i="145"/>
  <c r="M1540" i="145"/>
  <c r="M1539" i="145"/>
  <c r="M1538" i="145"/>
  <c r="M1537" i="145"/>
  <c r="M1536" i="145"/>
  <c r="M1535" i="145"/>
  <c r="M1534" i="145"/>
  <c r="M1533" i="145"/>
  <c r="M1532" i="145"/>
  <c r="M1531" i="145"/>
  <c r="M1530" i="145"/>
  <c r="M1529" i="145"/>
  <c r="M1528" i="145"/>
  <c r="M1527" i="145"/>
  <c r="M1526" i="145"/>
  <c r="M1525" i="145"/>
  <c r="M1524" i="145"/>
  <c r="M1523" i="145"/>
  <c r="M1522" i="145"/>
  <c r="M1521" i="145"/>
  <c r="M1520" i="145"/>
  <c r="M1519" i="145"/>
  <c r="M1518" i="145"/>
  <c r="M1517" i="145"/>
  <c r="M1516" i="145"/>
  <c r="M1515" i="145"/>
  <c r="M1514" i="145"/>
  <c r="M1513" i="145"/>
  <c r="M1512" i="145"/>
  <c r="M1511" i="145"/>
  <c r="M1510" i="145"/>
  <c r="M1509" i="145"/>
  <c r="M1508" i="145"/>
  <c r="M1507" i="145"/>
  <c r="M1506" i="145"/>
  <c r="M1505" i="145"/>
  <c r="M1504" i="145"/>
  <c r="M1503" i="145"/>
  <c r="M1502" i="145"/>
  <c r="M1501" i="145"/>
  <c r="M1500" i="145"/>
  <c r="M1499" i="145"/>
  <c r="M1498" i="145"/>
  <c r="M1497" i="145"/>
  <c r="M1496" i="145"/>
  <c r="M1495" i="145"/>
  <c r="M1494" i="145"/>
  <c r="M1493" i="145"/>
  <c r="M1492" i="145"/>
  <c r="M1491" i="145"/>
  <c r="M1490" i="145"/>
  <c r="M1489" i="145"/>
  <c r="M1488" i="145"/>
  <c r="M1487" i="145"/>
  <c r="M1486" i="145"/>
  <c r="M1485" i="145"/>
  <c r="M1484" i="145"/>
  <c r="M1483" i="145"/>
  <c r="M1482" i="145"/>
  <c r="M1481" i="145"/>
  <c r="M1480" i="145"/>
  <c r="M1479" i="145"/>
  <c r="M1478" i="145"/>
  <c r="M1477" i="145"/>
  <c r="M1476" i="145"/>
  <c r="M1475" i="145"/>
  <c r="M1474" i="145"/>
  <c r="M1473" i="145"/>
  <c r="M1472" i="145"/>
  <c r="M1471" i="145"/>
  <c r="M1470" i="145"/>
  <c r="M1469" i="145"/>
  <c r="M1468" i="145"/>
  <c r="M1467" i="145"/>
  <c r="M1466" i="145"/>
  <c r="M1465" i="145"/>
  <c r="M1464" i="145"/>
  <c r="M1463" i="145"/>
  <c r="M1462" i="145"/>
  <c r="M1461" i="145"/>
  <c r="M1460" i="145"/>
  <c r="M1459" i="145"/>
  <c r="M1458" i="145"/>
  <c r="M1457" i="145"/>
  <c r="M1456" i="145"/>
  <c r="M1455" i="145"/>
  <c r="M1454" i="145"/>
  <c r="M1453" i="145"/>
  <c r="M1452" i="145"/>
  <c r="M1451" i="145"/>
  <c r="M1450" i="145"/>
  <c r="M1449" i="145"/>
  <c r="M1448" i="145"/>
  <c r="M1447" i="145"/>
  <c r="M1446" i="145"/>
  <c r="M1445" i="145"/>
  <c r="M1444" i="145"/>
  <c r="M1443" i="145"/>
  <c r="M1442" i="145"/>
  <c r="M1441" i="145"/>
  <c r="M1440" i="145"/>
  <c r="M1439" i="145"/>
  <c r="M1438" i="145"/>
  <c r="M1437" i="145"/>
  <c r="M1436" i="145"/>
  <c r="M1435" i="145"/>
  <c r="M1434" i="145"/>
  <c r="M1433" i="145"/>
  <c r="M1432" i="145"/>
  <c r="M1431" i="145"/>
  <c r="M1430" i="145"/>
  <c r="M1429" i="145"/>
  <c r="M1428" i="145"/>
  <c r="M1427" i="145"/>
  <c r="M1426" i="145"/>
  <c r="M1425" i="145"/>
  <c r="M1424" i="145"/>
  <c r="M1423" i="145"/>
  <c r="M1422" i="145"/>
  <c r="M1421" i="145"/>
  <c r="M1420" i="145"/>
  <c r="M1419" i="145"/>
  <c r="M1418" i="145"/>
  <c r="M1417" i="145"/>
  <c r="M1416" i="145"/>
  <c r="M1415" i="145"/>
  <c r="M1414" i="145"/>
  <c r="M1413" i="145"/>
  <c r="M1412" i="145"/>
  <c r="M1411" i="145"/>
  <c r="M1410" i="145"/>
  <c r="M1409" i="145"/>
  <c r="M1408" i="145"/>
  <c r="M1407" i="145"/>
  <c r="M1406" i="145"/>
  <c r="M1405" i="145"/>
  <c r="M1404" i="145"/>
  <c r="M1403" i="145"/>
  <c r="M1402" i="145"/>
  <c r="M1401" i="145"/>
  <c r="M1400" i="145"/>
  <c r="M1399" i="145"/>
  <c r="M1398" i="145"/>
  <c r="M1397" i="145"/>
  <c r="M1396" i="145"/>
  <c r="M1395" i="145"/>
  <c r="M1394" i="145"/>
  <c r="M1393" i="145"/>
  <c r="M1392" i="145"/>
  <c r="M1391" i="145"/>
  <c r="M1390" i="145"/>
  <c r="M1389" i="145"/>
  <c r="M1388" i="145"/>
  <c r="M1387" i="145"/>
  <c r="M1386" i="145"/>
  <c r="M1385" i="145"/>
  <c r="M1384" i="145"/>
  <c r="M1383" i="145"/>
  <c r="M1382" i="145"/>
  <c r="M1381" i="145"/>
  <c r="M1380" i="145"/>
  <c r="M1379" i="145"/>
  <c r="M1378" i="145"/>
  <c r="M1377" i="145"/>
  <c r="M1376" i="145"/>
  <c r="M1375" i="145"/>
  <c r="M1374" i="145"/>
  <c r="M1373" i="145"/>
  <c r="M1372" i="145"/>
  <c r="M1371" i="145"/>
  <c r="M1370" i="145"/>
  <c r="M1369" i="145"/>
  <c r="M1368" i="145"/>
  <c r="M1367" i="145"/>
  <c r="M1366" i="145"/>
  <c r="M1365" i="145"/>
  <c r="M1364" i="145"/>
  <c r="M1363" i="145"/>
  <c r="M1362" i="145"/>
  <c r="M1361" i="145"/>
  <c r="M1360" i="145"/>
  <c r="M1359" i="145"/>
  <c r="M1358" i="145"/>
  <c r="M1357" i="145"/>
  <c r="M1356" i="145"/>
  <c r="M1355" i="145"/>
  <c r="M1354" i="145"/>
  <c r="M1353" i="145"/>
  <c r="M1352" i="145"/>
  <c r="M1351" i="145"/>
  <c r="M1350" i="145"/>
  <c r="M1349" i="145"/>
  <c r="M1348" i="145"/>
  <c r="M1347" i="145"/>
  <c r="M1346" i="145"/>
  <c r="M1345" i="145"/>
  <c r="M1344" i="145"/>
  <c r="M1343" i="145"/>
  <c r="M1342" i="145"/>
  <c r="M1341" i="145"/>
  <c r="M1340" i="145"/>
  <c r="M1339" i="145"/>
  <c r="M1338" i="145"/>
  <c r="M1337" i="145"/>
  <c r="M1336" i="145"/>
  <c r="M1335" i="145"/>
  <c r="M1334" i="145"/>
  <c r="M1333" i="145"/>
  <c r="M1332" i="145"/>
  <c r="M1331" i="145"/>
  <c r="M1330" i="145"/>
  <c r="M1329" i="145"/>
  <c r="M1328" i="145"/>
  <c r="M1327" i="145"/>
  <c r="M1326" i="145"/>
  <c r="M1325" i="145"/>
  <c r="M1324" i="145"/>
  <c r="M1323" i="145"/>
  <c r="M1322" i="145"/>
  <c r="M1321" i="145"/>
  <c r="M1320" i="145"/>
  <c r="M1319" i="145"/>
  <c r="M1318" i="145"/>
  <c r="M1317" i="145"/>
  <c r="M1316" i="145"/>
  <c r="M1315" i="145"/>
  <c r="M1314" i="145"/>
  <c r="M1313" i="145"/>
  <c r="M1312" i="145"/>
  <c r="M1311" i="145"/>
  <c r="M1310" i="145"/>
  <c r="M1309" i="145"/>
  <c r="M1308" i="145"/>
  <c r="M1307" i="145"/>
  <c r="M1306" i="145"/>
  <c r="M1305" i="145"/>
  <c r="M1303" i="145"/>
  <c r="M1302" i="145"/>
  <c r="M1301" i="145"/>
  <c r="M1300" i="145"/>
  <c r="M1299" i="145"/>
  <c r="M1298" i="145"/>
  <c r="M1297" i="145"/>
  <c r="M1296" i="145"/>
  <c r="M1295" i="145"/>
  <c r="M1294" i="145"/>
  <c r="M1293" i="145"/>
  <c r="M1292" i="145"/>
  <c r="M1291" i="145"/>
  <c r="M1290" i="145"/>
  <c r="M1289" i="145"/>
  <c r="M1288" i="145"/>
  <c r="M1287" i="145"/>
  <c r="M1286" i="145"/>
  <c r="M1285" i="145"/>
  <c r="M1284" i="145"/>
  <c r="M1283" i="145"/>
  <c r="M1282" i="145"/>
  <c r="M1281" i="145"/>
  <c r="M1280" i="145"/>
  <c r="M1279" i="145"/>
  <c r="M1278" i="145"/>
  <c r="M1277" i="145"/>
  <c r="M1276" i="145"/>
  <c r="M1275" i="145"/>
  <c r="M1274" i="145"/>
  <c r="M1273" i="145"/>
  <c r="M1272" i="145"/>
  <c r="M1271" i="145"/>
  <c r="M1270" i="145"/>
  <c r="M1269" i="145"/>
  <c r="M1268" i="145"/>
  <c r="M1267" i="145"/>
  <c r="M1266" i="145"/>
  <c r="M1265" i="145"/>
  <c r="M1264" i="145"/>
  <c r="M1263" i="145"/>
  <c r="M1262" i="145"/>
  <c r="M1261" i="145"/>
  <c r="M1260" i="145"/>
  <c r="M1259" i="145"/>
  <c r="M1258" i="145"/>
  <c r="M1257" i="145"/>
  <c r="M1256" i="145"/>
  <c r="M1255" i="145"/>
  <c r="M1254" i="145"/>
  <c r="M1253" i="145"/>
  <c r="M1252" i="145"/>
  <c r="M1251" i="145"/>
  <c r="M1250" i="145"/>
  <c r="M1249" i="145"/>
  <c r="M1248" i="145"/>
  <c r="M1247" i="145"/>
  <c r="M1246" i="145"/>
  <c r="M1245" i="145"/>
  <c r="M1244" i="145"/>
  <c r="M1243" i="145"/>
  <c r="M1242" i="145"/>
  <c r="M1241" i="145"/>
  <c r="M1240" i="145"/>
  <c r="M1239" i="145"/>
  <c r="M1237" i="145"/>
  <c r="M1236" i="145"/>
  <c r="M1235" i="145"/>
  <c r="M1234" i="145"/>
  <c r="M1233" i="145"/>
  <c r="M1232" i="145"/>
  <c r="M1231" i="145"/>
  <c r="M1230" i="145"/>
  <c r="M1229" i="145"/>
  <c r="M1228" i="145"/>
  <c r="M1227" i="145"/>
  <c r="M1226" i="145"/>
  <c r="M1225" i="145"/>
  <c r="M1224" i="145"/>
  <c r="M1223" i="145"/>
  <c r="M1222" i="145"/>
  <c r="M1221" i="145"/>
  <c r="M1220" i="145"/>
  <c r="M1219" i="145"/>
  <c r="M1218" i="145"/>
  <c r="M1217" i="145"/>
  <c r="M1216" i="145"/>
  <c r="M1215" i="145"/>
  <c r="M1214" i="145"/>
  <c r="M1213" i="145"/>
  <c r="M1212" i="145"/>
  <c r="M1211" i="145"/>
  <c r="M1210" i="145"/>
  <c r="M1209" i="145"/>
  <c r="M1208" i="145"/>
  <c r="M1207" i="145"/>
  <c r="M1206" i="145"/>
  <c r="M1205" i="145"/>
  <c r="M1204" i="145"/>
  <c r="M1203" i="145"/>
  <c r="M1202" i="145"/>
  <c r="M1201" i="145"/>
  <c r="M1200" i="145"/>
  <c r="M1199" i="145"/>
  <c r="M1197" i="145"/>
  <c r="M1196" i="145"/>
  <c r="M1195" i="145"/>
  <c r="M1194" i="145"/>
  <c r="M1193" i="145"/>
  <c r="M1192" i="145"/>
  <c r="M1191" i="145"/>
  <c r="M1190" i="145"/>
  <c r="M1189" i="145"/>
  <c r="M1188" i="145"/>
  <c r="M1187" i="145"/>
  <c r="M1186" i="145"/>
  <c r="M1185" i="145"/>
  <c r="M1184" i="145"/>
  <c r="M1183" i="145"/>
  <c r="M1182" i="145"/>
  <c r="M1181" i="145"/>
  <c r="M1180" i="145"/>
  <c r="M1179" i="145"/>
  <c r="M1178" i="145"/>
  <c r="M1177" i="145"/>
  <c r="M1176" i="145"/>
  <c r="M1175" i="145"/>
  <c r="M1174" i="145"/>
  <c r="M1173" i="145"/>
  <c r="M1172" i="145"/>
  <c r="M1171" i="145"/>
  <c r="M1170" i="145"/>
  <c r="M1169" i="145"/>
  <c r="M1168" i="145"/>
  <c r="M1167" i="145"/>
  <c r="M1166" i="145"/>
  <c r="M1165" i="145"/>
  <c r="M1164" i="145"/>
  <c r="M1163" i="145"/>
  <c r="M1162" i="145"/>
  <c r="M1161" i="145"/>
  <c r="M1160" i="145"/>
  <c r="M1159" i="145"/>
  <c r="M1158" i="145"/>
  <c r="M1157" i="145"/>
  <c r="M1156" i="145"/>
  <c r="M1155" i="145"/>
  <c r="M1154" i="145"/>
  <c r="M1153" i="145"/>
  <c r="M1152" i="145"/>
  <c r="M1151" i="145"/>
  <c r="M1150" i="145"/>
  <c r="M1149" i="145"/>
  <c r="M1148" i="145"/>
  <c r="M1147" i="145"/>
  <c r="M1146" i="145"/>
  <c r="M1145" i="145"/>
  <c r="M1144" i="145"/>
  <c r="M1143" i="145"/>
  <c r="M1142" i="145"/>
  <c r="M1141" i="145"/>
  <c r="M1140" i="145"/>
  <c r="M1139" i="145"/>
  <c r="M1138" i="145"/>
  <c r="M1137" i="145"/>
  <c r="M1136" i="145"/>
  <c r="M1135" i="145"/>
  <c r="M1134" i="145"/>
  <c r="M1133" i="145"/>
  <c r="M1132" i="145"/>
  <c r="M1131" i="145"/>
  <c r="M1130" i="145"/>
  <c r="M1129" i="145"/>
  <c r="M1128" i="145"/>
  <c r="M1127" i="145"/>
  <c r="M1126" i="145"/>
  <c r="M1125" i="145"/>
  <c r="M1124" i="145"/>
  <c r="M1123" i="145"/>
  <c r="M1122" i="145"/>
  <c r="M1121" i="145"/>
  <c r="M1120" i="145"/>
  <c r="M1119" i="145"/>
  <c r="M1118" i="145"/>
  <c r="M1117" i="145"/>
  <c r="M1116" i="145"/>
  <c r="M1115" i="145"/>
  <c r="M1114" i="145"/>
  <c r="M1113" i="145"/>
  <c r="M1112" i="145"/>
  <c r="M1111" i="145"/>
  <c r="M1110" i="145"/>
  <c r="M1109" i="145"/>
  <c r="M1108" i="145"/>
  <c r="M1107" i="145"/>
  <c r="M1106" i="145"/>
  <c r="M1105" i="145"/>
  <c r="M1104" i="145"/>
  <c r="M1103" i="145"/>
  <c r="M1102" i="145"/>
  <c r="M1101" i="145"/>
  <c r="M1100" i="145"/>
  <c r="M1099" i="145"/>
  <c r="M1098" i="145"/>
  <c r="M1097" i="145"/>
  <c r="M1096" i="145"/>
  <c r="M1095" i="145"/>
  <c r="M1094" i="145"/>
  <c r="M1093" i="145"/>
  <c r="M1092" i="145"/>
  <c r="M1091" i="145"/>
  <c r="M1090" i="145"/>
  <c r="M1089" i="145"/>
  <c r="M1088" i="145"/>
  <c r="M1087" i="145"/>
  <c r="M1086" i="145"/>
  <c r="M1085" i="145"/>
  <c r="M1084" i="145"/>
  <c r="M1083" i="145"/>
  <c r="M1082" i="145"/>
  <c r="M1081" i="145"/>
  <c r="M1080" i="145"/>
  <c r="M1079" i="145"/>
  <c r="M1078" i="145"/>
  <c r="M1077" i="145"/>
  <c r="M1076" i="145"/>
  <c r="M1075" i="145"/>
  <c r="M1074" i="145"/>
  <c r="M1073" i="145"/>
  <c r="M1072" i="145"/>
  <c r="M1071" i="145"/>
  <c r="M1070" i="145"/>
  <c r="M1069" i="145"/>
  <c r="M1068" i="145"/>
  <c r="M1067" i="145"/>
  <c r="M1066" i="145"/>
  <c r="M1065" i="145"/>
  <c r="M1064" i="145"/>
  <c r="M1063" i="145"/>
  <c r="M1062" i="145"/>
  <c r="M1061" i="145"/>
  <c r="M1060" i="145"/>
  <c r="M1059" i="145"/>
  <c r="M1058" i="145"/>
  <c r="M1057" i="145"/>
  <c r="M1056" i="145"/>
  <c r="M1055" i="145"/>
  <c r="M1054" i="145"/>
  <c r="M1053" i="145"/>
  <c r="M1052" i="145"/>
  <c r="M1051" i="145"/>
  <c r="M1050" i="145"/>
  <c r="M1049" i="145"/>
  <c r="M1048" i="145"/>
  <c r="M1047" i="145"/>
  <c r="M1046" i="145"/>
  <c r="M1045" i="145"/>
  <c r="M1044" i="145"/>
  <c r="M1043" i="145"/>
  <c r="M1042" i="145"/>
  <c r="M1041" i="145"/>
  <c r="M1040" i="145"/>
  <c r="M1039" i="145"/>
  <c r="M1038" i="145"/>
  <c r="M1037" i="145"/>
  <c r="M1036" i="145"/>
  <c r="M1035" i="145"/>
  <c r="M1034" i="145"/>
  <c r="M1033" i="145"/>
  <c r="M1032" i="145"/>
  <c r="M1031" i="145"/>
  <c r="M1030" i="145"/>
  <c r="M1029" i="145"/>
  <c r="M1028" i="145"/>
  <c r="M1027" i="145"/>
  <c r="M1026" i="145"/>
  <c r="M1025" i="145"/>
  <c r="M1024" i="145"/>
  <c r="M1023" i="145"/>
  <c r="M1022" i="145"/>
  <c r="M1021" i="145"/>
  <c r="M1020" i="145"/>
  <c r="M1019" i="145"/>
  <c r="M1018" i="145"/>
  <c r="M1017" i="145"/>
  <c r="M1016" i="145"/>
  <c r="M1015" i="145"/>
  <c r="M1014" i="145"/>
  <c r="M1013" i="145"/>
  <c r="M1012" i="145"/>
  <c r="M1011" i="145"/>
  <c r="M1010" i="145"/>
  <c r="M1009" i="145"/>
  <c r="M1008" i="145"/>
  <c r="M1007" i="145"/>
  <c r="M1006" i="145"/>
  <c r="M1005" i="145"/>
  <c r="M1004" i="145"/>
  <c r="M1003" i="145"/>
  <c r="M1002" i="145"/>
  <c r="M1001" i="145"/>
  <c r="M1000" i="145"/>
  <c r="M999" i="145"/>
  <c r="M998" i="145"/>
  <c r="M997" i="145"/>
  <c r="M996" i="145"/>
  <c r="M995" i="145"/>
  <c r="M994" i="145"/>
  <c r="M993" i="145"/>
  <c r="M992" i="145"/>
  <c r="M991" i="145"/>
  <c r="M990" i="145"/>
  <c r="M989" i="145"/>
  <c r="M988" i="145"/>
  <c r="M987" i="145"/>
  <c r="M986" i="145"/>
  <c r="M985" i="145"/>
  <c r="M984" i="145"/>
  <c r="M983" i="145"/>
  <c r="M982" i="145"/>
  <c r="M981" i="145"/>
  <c r="M980" i="145"/>
  <c r="M979" i="145"/>
  <c r="M978" i="145"/>
  <c r="M977" i="145"/>
  <c r="M976" i="145"/>
  <c r="M975" i="145"/>
  <c r="M974" i="145"/>
  <c r="M973" i="145"/>
  <c r="M972" i="145"/>
  <c r="M971" i="145"/>
  <c r="M970" i="145"/>
  <c r="M969" i="145"/>
  <c r="M968" i="145"/>
  <c r="M967" i="145"/>
  <c r="M966" i="145"/>
  <c r="M965" i="145"/>
  <c r="M964" i="145"/>
  <c r="M963" i="145"/>
  <c r="M962" i="145"/>
  <c r="M961" i="145"/>
  <c r="M960" i="145"/>
  <c r="M959" i="145"/>
  <c r="M958" i="145"/>
  <c r="M957" i="145"/>
  <c r="M956" i="145"/>
  <c r="M955" i="145"/>
  <c r="M954" i="145"/>
  <c r="M953" i="145"/>
  <c r="M952" i="145"/>
  <c r="M951" i="145"/>
  <c r="M950" i="145"/>
  <c r="M949" i="145"/>
  <c r="M948" i="145"/>
  <c r="M947" i="145"/>
  <c r="M946" i="145"/>
  <c r="M945" i="145"/>
  <c r="M944" i="145"/>
  <c r="M943" i="145"/>
  <c r="M942" i="145"/>
  <c r="M941" i="145"/>
  <c r="M940" i="145"/>
  <c r="M939" i="145"/>
  <c r="M938" i="145"/>
  <c r="M937" i="145"/>
  <c r="M936" i="145"/>
  <c r="M935" i="145"/>
  <c r="M934" i="145"/>
  <c r="M933" i="145"/>
  <c r="M932" i="145"/>
  <c r="M931" i="145"/>
  <c r="M930" i="145"/>
  <c r="M929" i="145"/>
  <c r="M928" i="145"/>
  <c r="M927" i="145"/>
  <c r="M926" i="145"/>
  <c r="M925" i="145"/>
  <c r="M924" i="145"/>
  <c r="M923" i="145"/>
  <c r="M922" i="145"/>
  <c r="M921" i="145"/>
  <c r="M920" i="145"/>
  <c r="M919" i="145"/>
  <c r="M918" i="145"/>
  <c r="M917" i="145"/>
  <c r="M916" i="145"/>
  <c r="M915" i="145"/>
  <c r="M914" i="145"/>
  <c r="M913" i="145"/>
  <c r="M912" i="145"/>
  <c r="M911" i="145"/>
  <c r="M910" i="145"/>
  <c r="M909" i="145"/>
  <c r="M908" i="145"/>
  <c r="M907" i="145"/>
  <c r="M906" i="145"/>
  <c r="M905" i="145"/>
  <c r="M904" i="145"/>
  <c r="M903" i="145"/>
  <c r="M902" i="145"/>
  <c r="M901" i="145"/>
  <c r="M900" i="145"/>
  <c r="M899" i="145"/>
  <c r="M898" i="145"/>
  <c r="M897" i="145"/>
  <c r="M896" i="145"/>
  <c r="M895" i="145"/>
  <c r="M894" i="145"/>
  <c r="M893" i="145"/>
  <c r="M892" i="145"/>
  <c r="M891" i="145"/>
  <c r="M890" i="145"/>
  <c r="M889" i="145"/>
  <c r="M888" i="145"/>
  <c r="M887" i="145"/>
  <c r="M886" i="145"/>
  <c r="M885" i="145"/>
  <c r="M884" i="145"/>
  <c r="M883" i="145"/>
  <c r="M882" i="145"/>
  <c r="M881" i="145"/>
  <c r="M880" i="145"/>
  <c r="M879" i="145"/>
  <c r="M878" i="145"/>
  <c r="M877" i="145"/>
  <c r="M876" i="145"/>
  <c r="M875" i="145"/>
  <c r="M874" i="145"/>
  <c r="M873" i="145"/>
  <c r="M872" i="145"/>
  <c r="M871" i="145"/>
  <c r="M870" i="145"/>
  <c r="M869" i="145"/>
  <c r="M868" i="145"/>
  <c r="M867" i="145"/>
  <c r="M866" i="145"/>
  <c r="M865" i="145"/>
  <c r="M864" i="145"/>
  <c r="M863" i="145"/>
  <c r="M862" i="145"/>
  <c r="M861" i="145"/>
  <c r="M860" i="145"/>
  <c r="M859" i="145"/>
  <c r="M858" i="145"/>
  <c r="M857" i="145"/>
  <c r="M856" i="145"/>
  <c r="M855" i="145"/>
  <c r="M854" i="145"/>
  <c r="M853" i="145"/>
  <c r="M852" i="145"/>
  <c r="M851" i="145"/>
  <c r="M850" i="145"/>
  <c r="M849" i="145"/>
  <c r="M848" i="145"/>
  <c r="M847" i="145"/>
  <c r="M846" i="145"/>
  <c r="M845" i="145"/>
  <c r="M844" i="145"/>
  <c r="M843" i="145"/>
  <c r="M842" i="145"/>
  <c r="M841" i="145"/>
  <c r="M840" i="145"/>
  <c r="M839" i="145"/>
  <c r="M838" i="145"/>
  <c r="M837" i="145"/>
  <c r="M836" i="145"/>
  <c r="M835" i="145"/>
  <c r="M834" i="145"/>
  <c r="M833" i="145"/>
  <c r="M832" i="145"/>
  <c r="M831" i="145"/>
  <c r="M830" i="145"/>
  <c r="M829" i="145"/>
  <c r="M828" i="145"/>
  <c r="M827" i="145"/>
  <c r="M826" i="145"/>
  <c r="M825" i="145"/>
  <c r="M824" i="145"/>
  <c r="M823" i="145"/>
  <c r="M822" i="145"/>
  <c r="M821" i="145"/>
  <c r="M820" i="145"/>
  <c r="M819" i="145"/>
  <c r="M818" i="145"/>
  <c r="M817" i="145"/>
  <c r="M816" i="145"/>
  <c r="M815" i="145"/>
  <c r="M814" i="145"/>
  <c r="M813" i="145"/>
  <c r="M812" i="145"/>
  <c r="M811" i="145"/>
  <c r="M810" i="145"/>
  <c r="M809" i="145"/>
  <c r="M808" i="145"/>
  <c r="M807" i="145"/>
  <c r="M806" i="145"/>
  <c r="M805" i="145"/>
  <c r="M804" i="145"/>
  <c r="M803" i="145"/>
  <c r="M802" i="145"/>
  <c r="M801" i="145"/>
  <c r="M800" i="145"/>
  <c r="M799" i="145"/>
  <c r="M798" i="145"/>
  <c r="M797" i="145"/>
  <c r="M796" i="145"/>
  <c r="M795" i="145"/>
  <c r="M794" i="145"/>
  <c r="M793" i="145"/>
  <c r="M792" i="145"/>
  <c r="M791" i="145"/>
  <c r="M790" i="145"/>
  <c r="M789" i="145"/>
  <c r="M788" i="145"/>
  <c r="M787" i="145"/>
  <c r="M786" i="145"/>
  <c r="M785" i="145"/>
  <c r="M784" i="145"/>
  <c r="M783" i="145"/>
  <c r="M782" i="145"/>
  <c r="M781" i="145"/>
  <c r="M780" i="145"/>
  <c r="M779" i="145"/>
  <c r="M778" i="145"/>
  <c r="M777" i="145"/>
  <c r="M776" i="145"/>
  <c r="M775" i="145"/>
  <c r="M774" i="145"/>
  <c r="M773" i="145"/>
  <c r="M772" i="145"/>
  <c r="M771" i="145"/>
  <c r="M770" i="145"/>
  <c r="M769" i="145"/>
  <c r="M768" i="145"/>
  <c r="M767" i="145"/>
  <c r="M766" i="145"/>
  <c r="M765" i="145"/>
  <c r="M764" i="145"/>
  <c r="M763" i="145"/>
  <c r="M762" i="145"/>
  <c r="M761" i="145"/>
  <c r="M760" i="145"/>
  <c r="M759" i="145"/>
  <c r="M758" i="145"/>
  <c r="M757" i="145"/>
  <c r="M756" i="145"/>
  <c r="M755" i="145"/>
  <c r="M754" i="145"/>
  <c r="M753" i="145"/>
  <c r="M752" i="145"/>
  <c r="M751" i="145"/>
  <c r="M750" i="145"/>
  <c r="M749" i="145"/>
  <c r="M748" i="145"/>
  <c r="M747" i="145"/>
  <c r="M746" i="145"/>
  <c r="M745" i="145"/>
  <c r="M744" i="145"/>
  <c r="M743" i="145"/>
  <c r="M742" i="145"/>
  <c r="M741" i="145"/>
  <c r="M740" i="145"/>
  <c r="M739" i="145"/>
  <c r="M738" i="145"/>
  <c r="M737" i="145"/>
  <c r="M736" i="145"/>
  <c r="M735" i="145"/>
  <c r="M734" i="145"/>
  <c r="M733" i="145"/>
  <c r="M732" i="145"/>
  <c r="M731" i="145"/>
  <c r="M730" i="145"/>
  <c r="M729" i="145"/>
  <c r="M728" i="145"/>
  <c r="M727" i="145"/>
  <c r="M726" i="145"/>
  <c r="M725" i="145"/>
  <c r="M724" i="145"/>
  <c r="M723" i="145"/>
  <c r="M722" i="145"/>
  <c r="M721" i="145"/>
  <c r="M720" i="145"/>
  <c r="M719" i="145"/>
  <c r="M718" i="145"/>
  <c r="M717" i="145"/>
  <c r="M716" i="145"/>
  <c r="M715" i="145"/>
  <c r="M714" i="145"/>
  <c r="M713" i="145"/>
  <c r="M712" i="145"/>
  <c r="M711" i="145"/>
  <c r="M710" i="145"/>
  <c r="M709" i="145"/>
  <c r="M708" i="145"/>
  <c r="M707" i="145"/>
  <c r="M706" i="145"/>
  <c r="M705" i="145"/>
  <c r="M704" i="145"/>
  <c r="M703" i="145"/>
  <c r="M702" i="145"/>
  <c r="M701" i="145"/>
  <c r="M700" i="145"/>
  <c r="M699" i="145"/>
  <c r="M698" i="145"/>
  <c r="M697" i="145"/>
  <c r="M696" i="145"/>
  <c r="M695" i="145"/>
  <c r="M694" i="145"/>
  <c r="M693" i="145"/>
  <c r="M692" i="145"/>
  <c r="M691" i="145"/>
  <c r="M690" i="145"/>
  <c r="M689" i="145"/>
  <c r="M688" i="145"/>
  <c r="M687" i="145"/>
  <c r="M686" i="145"/>
  <c r="M685" i="145"/>
  <c r="M684" i="145"/>
  <c r="M683" i="145"/>
  <c r="M682" i="145"/>
  <c r="M681" i="145"/>
  <c r="M680" i="145"/>
  <c r="M679" i="145"/>
  <c r="M678" i="145"/>
  <c r="M677" i="145"/>
  <c r="M676" i="145"/>
  <c r="M675" i="145"/>
  <c r="M674" i="145"/>
  <c r="M673" i="145"/>
  <c r="M672" i="145"/>
  <c r="M671" i="145"/>
  <c r="M670" i="145"/>
  <c r="M669" i="145"/>
  <c r="M668" i="145"/>
  <c r="M667" i="145"/>
  <c r="M666" i="145"/>
  <c r="M665" i="145"/>
  <c r="M664" i="145"/>
  <c r="M663" i="145"/>
  <c r="M662" i="145"/>
  <c r="M661" i="145"/>
  <c r="M660" i="145"/>
  <c r="M659" i="145"/>
  <c r="M658" i="145"/>
  <c r="M657" i="145"/>
  <c r="M656" i="145"/>
  <c r="M655" i="145"/>
  <c r="M654" i="145"/>
  <c r="M653" i="145"/>
  <c r="M652" i="145"/>
  <c r="M651" i="145"/>
  <c r="M650" i="145"/>
  <c r="M649" i="145"/>
  <c r="M648" i="145"/>
  <c r="M647" i="145"/>
  <c r="M646" i="145"/>
  <c r="M645" i="145"/>
  <c r="M644" i="145"/>
  <c r="M643" i="145"/>
  <c r="M642" i="145"/>
  <c r="M641" i="145"/>
  <c r="M640" i="145"/>
  <c r="M639" i="145"/>
  <c r="M638" i="145"/>
  <c r="M637" i="145"/>
  <c r="M636" i="145"/>
  <c r="M635" i="145"/>
  <c r="M634" i="145"/>
  <c r="M633" i="145"/>
  <c r="M632" i="145"/>
  <c r="M631" i="145"/>
  <c r="M630" i="145"/>
  <c r="M629" i="145"/>
  <c r="M628" i="145"/>
  <c r="M627" i="145"/>
  <c r="M626" i="145"/>
  <c r="M625" i="145"/>
  <c r="M624" i="145"/>
  <c r="M623" i="145"/>
  <c r="M622" i="145"/>
  <c r="M621" i="145"/>
  <c r="M620" i="145"/>
  <c r="M619" i="145"/>
  <c r="M618" i="145"/>
  <c r="M617" i="145"/>
  <c r="M616" i="145"/>
  <c r="M615" i="145"/>
  <c r="M614" i="145"/>
  <c r="M613" i="145"/>
  <c r="M612" i="145"/>
  <c r="M611" i="145"/>
  <c r="M610" i="145"/>
  <c r="M609" i="145"/>
  <c r="M608" i="145"/>
  <c r="M607" i="145"/>
  <c r="M606" i="145"/>
  <c r="M605" i="145"/>
  <c r="M604" i="145"/>
  <c r="M603" i="145"/>
  <c r="M602" i="145"/>
  <c r="M601" i="145"/>
  <c r="M600" i="145"/>
  <c r="M599" i="145"/>
  <c r="M598" i="145"/>
  <c r="M597" i="145"/>
  <c r="M596" i="145"/>
  <c r="M595" i="145"/>
  <c r="M594" i="145"/>
  <c r="M593" i="145"/>
  <c r="M592" i="145"/>
  <c r="M591" i="145"/>
  <c r="M590" i="145"/>
  <c r="M589" i="145"/>
  <c r="M588" i="145"/>
  <c r="M587" i="145"/>
  <c r="M586" i="145"/>
  <c r="M585" i="145"/>
  <c r="M584" i="145"/>
  <c r="M583" i="145"/>
  <c r="M582" i="145"/>
  <c r="M581" i="145"/>
  <c r="M580" i="145"/>
  <c r="M579" i="145"/>
  <c r="M578" i="145"/>
  <c r="M577" i="145"/>
  <c r="M576" i="145"/>
  <c r="M575" i="145"/>
  <c r="M574" i="145"/>
  <c r="M573" i="145"/>
  <c r="M572" i="145"/>
  <c r="M571" i="145"/>
  <c r="M570" i="145"/>
  <c r="M569" i="145"/>
  <c r="M568" i="145"/>
  <c r="M567" i="145"/>
  <c r="M566" i="145"/>
  <c r="M565" i="145"/>
  <c r="M564" i="145"/>
  <c r="M563" i="145"/>
  <c r="M562" i="145"/>
  <c r="M561" i="145"/>
  <c r="M560" i="145"/>
  <c r="M559" i="145"/>
  <c r="M558" i="145"/>
  <c r="M557" i="145"/>
  <c r="M556" i="145"/>
  <c r="M555" i="145"/>
  <c r="M554" i="145"/>
  <c r="M553" i="145"/>
  <c r="M552" i="145"/>
  <c r="M551" i="145"/>
  <c r="M550" i="145"/>
  <c r="M549" i="145"/>
  <c r="M548" i="145"/>
  <c r="M547" i="145"/>
  <c r="M546" i="145"/>
  <c r="M545" i="145"/>
  <c r="M544" i="145"/>
  <c r="M543" i="145"/>
  <c r="M542" i="145"/>
  <c r="M541" i="145"/>
  <c r="M540" i="145"/>
  <c r="M539" i="145"/>
  <c r="M538" i="145"/>
  <c r="M537" i="145"/>
  <c r="M536" i="145"/>
  <c r="M535" i="145"/>
  <c r="M534" i="145"/>
  <c r="M533" i="145"/>
  <c r="M532" i="145"/>
  <c r="M531" i="145"/>
  <c r="M530" i="145"/>
  <c r="M529" i="145"/>
  <c r="M528" i="145"/>
  <c r="M527" i="145"/>
  <c r="M526" i="145"/>
  <c r="M525" i="145"/>
  <c r="M524" i="145"/>
  <c r="M523" i="145"/>
  <c r="M522" i="145"/>
  <c r="M521" i="145"/>
  <c r="M520" i="145"/>
  <c r="M519" i="145"/>
  <c r="M518" i="145"/>
  <c r="M517" i="145"/>
  <c r="M516" i="145"/>
  <c r="M515" i="145"/>
  <c r="M514" i="145"/>
  <c r="M513" i="145"/>
  <c r="M512" i="145"/>
  <c r="M511" i="145"/>
  <c r="M510" i="145"/>
  <c r="M509" i="145"/>
  <c r="M508" i="145"/>
  <c r="M507" i="145"/>
  <c r="M506" i="145"/>
  <c r="M505" i="145"/>
  <c r="M504" i="145"/>
  <c r="M503" i="145"/>
  <c r="M502" i="145"/>
  <c r="M501" i="145"/>
  <c r="M500" i="145"/>
  <c r="M499" i="145"/>
  <c r="M498" i="145"/>
  <c r="M497" i="145"/>
  <c r="M496" i="145"/>
  <c r="M495" i="145"/>
  <c r="M494" i="145"/>
  <c r="M493" i="145"/>
  <c r="M492" i="145"/>
  <c r="M491" i="145"/>
  <c r="M490" i="145"/>
  <c r="M489" i="145"/>
  <c r="M488" i="145"/>
  <c r="M487" i="145"/>
  <c r="M486" i="145"/>
  <c r="M485" i="145"/>
  <c r="M484" i="145"/>
  <c r="M483" i="145"/>
  <c r="M482" i="145"/>
  <c r="M481" i="145"/>
  <c r="M480" i="145"/>
  <c r="M479" i="145"/>
  <c r="M478" i="145"/>
  <c r="M477" i="145"/>
  <c r="M476" i="145"/>
  <c r="M475" i="145"/>
  <c r="M474" i="145"/>
  <c r="M473" i="145"/>
  <c r="M472" i="145"/>
  <c r="M471" i="145"/>
  <c r="M470" i="145"/>
  <c r="M469" i="145"/>
  <c r="M468" i="145"/>
  <c r="M467" i="145"/>
  <c r="M466" i="145"/>
  <c r="M465" i="145"/>
  <c r="M464" i="145"/>
  <c r="M463" i="145"/>
  <c r="M462" i="145"/>
  <c r="M461" i="145"/>
  <c r="M460" i="145"/>
  <c r="M459" i="145"/>
  <c r="M458" i="145"/>
  <c r="M457" i="145"/>
  <c r="M456" i="145"/>
  <c r="M455" i="145"/>
  <c r="M454" i="145"/>
  <c r="M453" i="145"/>
  <c r="M452" i="145"/>
  <c r="M451" i="145"/>
  <c r="M450" i="145"/>
  <c r="M449" i="145"/>
  <c r="M448" i="145"/>
  <c r="M447" i="145"/>
  <c r="M446" i="145"/>
  <c r="M445" i="145"/>
  <c r="M444" i="145"/>
  <c r="M443" i="145"/>
  <c r="M442" i="145"/>
  <c r="M441" i="145"/>
  <c r="M440" i="145"/>
  <c r="M439" i="145"/>
  <c r="M438" i="145"/>
  <c r="M437" i="145"/>
  <c r="M436" i="145"/>
  <c r="M435" i="145"/>
  <c r="M434" i="145"/>
  <c r="M433" i="145"/>
  <c r="M432" i="145"/>
  <c r="M431" i="145"/>
  <c r="M430" i="145"/>
  <c r="M429" i="145"/>
  <c r="M428" i="145"/>
  <c r="M427" i="145"/>
  <c r="M426" i="145"/>
  <c r="M425" i="145"/>
  <c r="M424" i="145"/>
  <c r="M423" i="145"/>
  <c r="M422" i="145"/>
  <c r="M421" i="145"/>
  <c r="M420" i="145"/>
  <c r="M419" i="145"/>
  <c r="M418" i="145"/>
  <c r="M417" i="145"/>
  <c r="M416" i="145"/>
  <c r="M415" i="145"/>
  <c r="M414" i="145"/>
  <c r="M413" i="145"/>
  <c r="M412" i="145"/>
  <c r="M411" i="145"/>
  <c r="M410" i="145"/>
  <c r="M409" i="145"/>
  <c r="M408" i="145"/>
  <c r="M407" i="145"/>
  <c r="M406" i="145"/>
  <c r="M405" i="145"/>
  <c r="M404" i="145"/>
  <c r="M403" i="145"/>
  <c r="M402" i="145"/>
  <c r="M401" i="145"/>
  <c r="M400" i="145"/>
  <c r="M399" i="145"/>
  <c r="M398" i="145"/>
  <c r="M397" i="145"/>
  <c r="M396" i="145"/>
  <c r="M395" i="145"/>
  <c r="M394" i="145"/>
  <c r="M393" i="145"/>
  <c r="M392" i="145"/>
  <c r="M391" i="145"/>
  <c r="M390" i="145"/>
  <c r="M389" i="145"/>
  <c r="M388" i="145"/>
  <c r="M387" i="145"/>
  <c r="M386" i="145"/>
  <c r="M385" i="145"/>
  <c r="M384" i="145"/>
  <c r="M383" i="145"/>
  <c r="M382" i="145"/>
  <c r="M381" i="145"/>
  <c r="M380" i="145"/>
  <c r="M379" i="145"/>
  <c r="M378" i="145"/>
  <c r="M377" i="145"/>
  <c r="M376" i="145"/>
  <c r="M375" i="145"/>
  <c r="M374" i="145"/>
  <c r="M373" i="145"/>
  <c r="M372" i="145"/>
  <c r="M371" i="145"/>
  <c r="M370" i="145"/>
  <c r="M369" i="145"/>
  <c r="M368" i="145"/>
  <c r="M367" i="145"/>
  <c r="M366" i="145"/>
  <c r="M365" i="145"/>
  <c r="M364" i="145"/>
  <c r="M363" i="145"/>
  <c r="M362" i="145"/>
  <c r="M361" i="145"/>
  <c r="M360" i="145"/>
  <c r="M359" i="145"/>
  <c r="M358" i="145"/>
  <c r="M357" i="145"/>
  <c r="M356" i="145"/>
  <c r="M355" i="145"/>
  <c r="M354" i="145"/>
  <c r="M353" i="145"/>
  <c r="M352" i="145"/>
  <c r="M351" i="145"/>
  <c r="M350" i="145"/>
  <c r="M349" i="145"/>
  <c r="M348" i="145"/>
  <c r="M347" i="145"/>
  <c r="M346" i="145"/>
  <c r="M345" i="145"/>
  <c r="M344" i="145"/>
  <c r="M343" i="145"/>
  <c r="M342" i="145"/>
  <c r="M341" i="145"/>
  <c r="M340" i="145"/>
  <c r="M339" i="145"/>
  <c r="M338" i="145"/>
  <c r="M337" i="145"/>
  <c r="M336" i="145"/>
  <c r="M335" i="145"/>
  <c r="M334" i="145"/>
  <c r="M333" i="145"/>
  <c r="M332" i="145"/>
  <c r="M331" i="145"/>
  <c r="M330" i="145"/>
  <c r="M329" i="145"/>
  <c r="M328" i="145"/>
  <c r="M327" i="145"/>
  <c r="M326" i="145"/>
  <c r="M325" i="145"/>
  <c r="M324" i="145"/>
  <c r="M323" i="145"/>
  <c r="M322" i="145"/>
  <c r="M321" i="145"/>
  <c r="M320" i="145"/>
  <c r="M319" i="145"/>
  <c r="M318" i="145"/>
  <c r="M317" i="145"/>
  <c r="M316" i="145"/>
  <c r="M315" i="145"/>
  <c r="M314" i="145"/>
  <c r="M313" i="145"/>
  <c r="M312" i="145"/>
  <c r="M311" i="145"/>
  <c r="M310" i="145"/>
  <c r="M309" i="145"/>
  <c r="M308" i="145"/>
  <c r="M307" i="145"/>
  <c r="M306" i="145"/>
  <c r="M305" i="145"/>
  <c r="M304" i="145"/>
  <c r="M303" i="145"/>
  <c r="M302" i="145"/>
  <c r="M301" i="145"/>
  <c r="M300" i="145"/>
  <c r="M299" i="145"/>
  <c r="M298" i="145"/>
  <c r="M297" i="145"/>
  <c r="M296" i="145"/>
  <c r="M295" i="145"/>
  <c r="M294" i="145"/>
  <c r="M293" i="145"/>
  <c r="M292" i="145"/>
  <c r="M291" i="145"/>
  <c r="M290" i="145"/>
  <c r="M289" i="145"/>
  <c r="M288" i="145"/>
  <c r="M287" i="145"/>
  <c r="M286" i="145"/>
  <c r="M285" i="145"/>
  <c r="M284" i="145"/>
  <c r="M283" i="145"/>
  <c r="M282" i="145"/>
  <c r="M281" i="145"/>
  <c r="M280" i="145"/>
  <c r="M279" i="145"/>
  <c r="M278" i="145"/>
  <c r="M277" i="145"/>
  <c r="M276" i="145"/>
  <c r="M275" i="145"/>
  <c r="M274" i="145"/>
  <c r="M273" i="145"/>
  <c r="M272" i="145"/>
  <c r="M271" i="145"/>
  <c r="M270" i="145"/>
  <c r="M269" i="145"/>
  <c r="M268" i="145"/>
  <c r="M267" i="145"/>
  <c r="M266" i="145"/>
  <c r="M265" i="145"/>
  <c r="M264" i="145"/>
  <c r="M263" i="145"/>
  <c r="M262" i="145"/>
  <c r="M261" i="145"/>
  <c r="M260" i="145"/>
  <c r="M259" i="145"/>
  <c r="M258" i="145"/>
  <c r="M257" i="145"/>
  <c r="M256" i="145"/>
  <c r="M255" i="145"/>
  <c r="M254" i="145"/>
  <c r="M253" i="145"/>
  <c r="M252" i="145"/>
  <c r="M251" i="145"/>
  <c r="M250" i="145"/>
  <c r="M249" i="145"/>
  <c r="M248" i="145"/>
  <c r="M247" i="145"/>
  <c r="M246" i="145"/>
  <c r="M245" i="145"/>
  <c r="M244" i="145"/>
  <c r="M243" i="145"/>
  <c r="M242" i="145"/>
  <c r="M241" i="145"/>
  <c r="M240" i="145"/>
  <c r="M239" i="145"/>
  <c r="M238" i="145"/>
  <c r="M237" i="145"/>
  <c r="M236" i="145"/>
  <c r="M235" i="145"/>
  <c r="M234" i="145"/>
  <c r="M233" i="145"/>
  <c r="M232" i="145"/>
  <c r="M231" i="145"/>
  <c r="M230" i="145"/>
  <c r="M229" i="145"/>
  <c r="M228" i="145"/>
  <c r="M227" i="145"/>
  <c r="M226" i="145"/>
  <c r="M225" i="145"/>
  <c r="M224" i="145"/>
  <c r="M223" i="145"/>
  <c r="M222" i="145"/>
  <c r="M221" i="145"/>
  <c r="M220" i="145"/>
  <c r="M219" i="145"/>
  <c r="M218" i="145"/>
  <c r="M217" i="145"/>
  <c r="M216" i="145"/>
  <c r="M215" i="145"/>
  <c r="M214" i="145"/>
  <c r="M213" i="145"/>
  <c r="M212" i="145"/>
  <c r="M211" i="145"/>
  <c r="M210" i="145"/>
  <c r="M209" i="145"/>
  <c r="M208" i="145"/>
  <c r="M207" i="145"/>
  <c r="M206" i="145"/>
  <c r="M205" i="145"/>
  <c r="M204" i="145"/>
  <c r="M203" i="145"/>
  <c r="M202" i="145"/>
  <c r="M201" i="145"/>
  <c r="M200" i="145"/>
  <c r="M199" i="145"/>
  <c r="M198" i="145"/>
  <c r="M197" i="145"/>
  <c r="M196" i="145"/>
  <c r="M195" i="145"/>
  <c r="M194" i="145"/>
  <c r="M193" i="145"/>
  <c r="M192" i="145"/>
  <c r="M191" i="145"/>
  <c r="M190" i="145"/>
  <c r="M189" i="145"/>
  <c r="M188" i="145"/>
  <c r="M187" i="145"/>
  <c r="M186" i="145"/>
  <c r="M185" i="145"/>
  <c r="M184" i="145"/>
  <c r="M183" i="145"/>
  <c r="M182" i="145"/>
  <c r="M181" i="145"/>
  <c r="M180" i="145"/>
  <c r="M179" i="145"/>
  <c r="M178" i="145"/>
  <c r="M177" i="145"/>
  <c r="M176" i="145"/>
  <c r="M175" i="145"/>
  <c r="M174" i="145"/>
  <c r="M173" i="145"/>
  <c r="M172" i="145"/>
  <c r="M171" i="145"/>
  <c r="M170" i="145"/>
  <c r="M169" i="145"/>
  <c r="M168" i="145"/>
  <c r="M167" i="145"/>
  <c r="M166" i="145"/>
  <c r="M165" i="145"/>
  <c r="M164" i="145"/>
  <c r="M163" i="145"/>
  <c r="M162" i="145"/>
  <c r="M161" i="145"/>
  <c r="M160" i="145"/>
  <c r="M159" i="145"/>
  <c r="M158" i="145"/>
  <c r="M157" i="145"/>
  <c r="M156" i="145"/>
  <c r="M155" i="145"/>
  <c r="M154" i="145"/>
  <c r="M153" i="145"/>
  <c r="M152" i="145"/>
  <c r="M151" i="145"/>
  <c r="M150" i="145"/>
  <c r="M149" i="145"/>
  <c r="M148" i="145"/>
  <c r="M147" i="145"/>
  <c r="M146" i="145"/>
  <c r="M145" i="145"/>
  <c r="M144" i="145"/>
  <c r="M143" i="145"/>
  <c r="M142" i="145"/>
  <c r="M141" i="145"/>
  <c r="M140" i="145"/>
  <c r="M139" i="145"/>
  <c r="M138" i="145"/>
  <c r="M137" i="145"/>
  <c r="M136" i="145"/>
  <c r="M135" i="145"/>
  <c r="M134" i="145"/>
  <c r="M133" i="145"/>
  <c r="M132" i="145"/>
  <c r="M131" i="145"/>
  <c r="M130" i="145"/>
  <c r="M129" i="145"/>
  <c r="M128" i="145"/>
  <c r="M127" i="145"/>
  <c r="M126" i="145"/>
  <c r="M125" i="145"/>
  <c r="M124" i="145"/>
  <c r="M123" i="145"/>
  <c r="M122" i="145"/>
  <c r="M121" i="145"/>
  <c r="M120" i="145"/>
  <c r="M119" i="145"/>
  <c r="M118" i="145"/>
  <c r="M117" i="145"/>
  <c r="M116" i="145"/>
  <c r="M115" i="145"/>
  <c r="M114" i="145"/>
  <c r="M113" i="145"/>
  <c r="M112" i="145"/>
  <c r="M111" i="145"/>
  <c r="M110" i="145"/>
  <c r="M109" i="145"/>
  <c r="M108" i="145"/>
  <c r="M107" i="145"/>
  <c r="M106" i="145"/>
  <c r="M105" i="145"/>
  <c r="M104" i="145"/>
  <c r="M103" i="145"/>
  <c r="M102" i="145"/>
  <c r="M101" i="145"/>
  <c r="M100" i="145"/>
  <c r="M99" i="145"/>
  <c r="M98" i="145"/>
  <c r="M97" i="145"/>
  <c r="M96" i="145"/>
  <c r="M95" i="145"/>
  <c r="M94" i="145"/>
  <c r="M93" i="145"/>
  <c r="M92" i="145"/>
  <c r="M91" i="145"/>
  <c r="M90" i="145"/>
  <c r="M89" i="145"/>
  <c r="M88" i="145"/>
  <c r="M87" i="145"/>
  <c r="M86" i="145"/>
  <c r="M85" i="145"/>
  <c r="M84" i="145"/>
  <c r="M83" i="145"/>
  <c r="M82" i="145"/>
  <c r="M81" i="145"/>
  <c r="M80" i="145"/>
  <c r="M79" i="145"/>
  <c r="M78" i="145"/>
  <c r="M77" i="145"/>
  <c r="M76" i="145"/>
  <c r="M75" i="145"/>
  <c r="M74" i="145"/>
  <c r="M73" i="145"/>
  <c r="M72" i="145"/>
  <c r="M71" i="145"/>
  <c r="M70" i="145"/>
  <c r="M69" i="145"/>
  <c r="M68" i="145"/>
  <c r="M67" i="145"/>
  <c r="M66" i="145"/>
  <c r="M65" i="145"/>
  <c r="M64" i="145"/>
  <c r="M63" i="145"/>
  <c r="M62" i="145"/>
  <c r="M61" i="145"/>
  <c r="M60" i="145"/>
  <c r="M59" i="145"/>
  <c r="M58" i="145"/>
  <c r="M57" i="145"/>
  <c r="M56" i="145"/>
  <c r="M55" i="145"/>
  <c r="M54" i="145"/>
  <c r="M53" i="145"/>
  <c r="M52" i="145"/>
  <c r="M51" i="145"/>
  <c r="M50" i="145"/>
  <c r="M49" i="145"/>
  <c r="M48" i="145"/>
  <c r="M47" i="145"/>
  <c r="M46" i="145"/>
  <c r="M45" i="145"/>
  <c r="M44" i="145"/>
  <c r="M43" i="145"/>
  <c r="M42" i="145"/>
  <c r="M41" i="145"/>
  <c r="M40" i="145"/>
  <c r="M39" i="145"/>
  <c r="M38" i="145"/>
  <c r="M37" i="145"/>
  <c r="M36" i="145"/>
  <c r="M35" i="145"/>
  <c r="M34" i="145"/>
  <c r="M33" i="145"/>
  <c r="M32" i="145"/>
  <c r="M31" i="145"/>
  <c r="M30" i="145"/>
  <c r="M29" i="145"/>
  <c r="M28" i="145"/>
  <c r="M27" i="145"/>
  <c r="M26" i="145"/>
  <c r="M25" i="145"/>
  <c r="M24" i="145"/>
  <c r="M23" i="145"/>
  <c r="M22" i="145"/>
  <c r="M21" i="145"/>
  <c r="M20" i="145"/>
  <c r="M19" i="145"/>
  <c r="M18" i="145"/>
  <c r="M17" i="145"/>
  <c r="M16" i="145"/>
  <c r="M15" i="145"/>
  <c r="M14" i="145"/>
  <c r="M13" i="145"/>
  <c r="M12" i="145"/>
  <c r="M11" i="145"/>
  <c r="M10" i="145"/>
  <c r="M9" i="145"/>
  <c r="M8" i="145"/>
  <c r="M7" i="145"/>
  <c r="M6" i="145"/>
  <c r="M5" i="145"/>
  <c r="M1947" i="102" l="1"/>
  <c r="M1946" i="102"/>
  <c r="M1945" i="102"/>
  <c r="M1944" i="102"/>
  <c r="M1943" i="102"/>
  <c r="M1942" i="102"/>
  <c r="M1941" i="102"/>
  <c r="M1940" i="102"/>
  <c r="M1939" i="102"/>
  <c r="M1938" i="102"/>
  <c r="M1937" i="102"/>
  <c r="M1936" i="102"/>
  <c r="M1935" i="102"/>
  <c r="M1933" i="102"/>
  <c r="M1932" i="102"/>
  <c r="M1931" i="102"/>
  <c r="M1930" i="102"/>
  <c r="M1929" i="102"/>
  <c r="M1928" i="102"/>
  <c r="M1927" i="102"/>
  <c r="M1926" i="102"/>
  <c r="M1925" i="102"/>
  <c r="M1924" i="102"/>
  <c r="M1923" i="102"/>
  <c r="M1922" i="102"/>
  <c r="M1921" i="102"/>
  <c r="M1920" i="102"/>
  <c r="M1919" i="102"/>
  <c r="M1918" i="102"/>
  <c r="M1917" i="102"/>
  <c r="M1916" i="102"/>
  <c r="M1915" i="102"/>
  <c r="M1914" i="102"/>
  <c r="M1913" i="102"/>
  <c r="M1912" i="102"/>
  <c r="M1911" i="102"/>
  <c r="M1910" i="102"/>
  <c r="M1909" i="102"/>
  <c r="M1908" i="102"/>
  <c r="M1907" i="102"/>
  <c r="M1906" i="102"/>
  <c r="M1905" i="102"/>
  <c r="M1904" i="102"/>
  <c r="M1903" i="102"/>
  <c r="M1902" i="102"/>
  <c r="M1901" i="102"/>
  <c r="M1900" i="102"/>
  <c r="M1899" i="102"/>
  <c r="M1898" i="102"/>
  <c r="M1897" i="102"/>
  <c r="M1896" i="102"/>
  <c r="M1895" i="102"/>
  <c r="M1894" i="102"/>
  <c r="M1893" i="102"/>
  <c r="M1892" i="102"/>
  <c r="M1891" i="102"/>
  <c r="M1890" i="102"/>
  <c r="M1889" i="102"/>
  <c r="M1888" i="102"/>
  <c r="M1887" i="102"/>
  <c r="M1886" i="102"/>
  <c r="M1885" i="102"/>
  <c r="M1884" i="102"/>
  <c r="M1883" i="102"/>
  <c r="M1882" i="102"/>
  <c r="M1881" i="102"/>
  <c r="M1880" i="102"/>
  <c r="M1879" i="102"/>
  <c r="M1878" i="102"/>
  <c r="M1877" i="102"/>
  <c r="M1876" i="102"/>
  <c r="M1875" i="102"/>
  <c r="M1874" i="102"/>
  <c r="M1873" i="102"/>
  <c r="M1872" i="102"/>
  <c r="M1871" i="102"/>
  <c r="M1870" i="102"/>
  <c r="M1869" i="102"/>
  <c r="M1868" i="102"/>
  <c r="M1867" i="102"/>
  <c r="M1866" i="102"/>
  <c r="M1865" i="102"/>
  <c r="M1864" i="102"/>
  <c r="M1863" i="102"/>
  <c r="M1862" i="102"/>
  <c r="M1861" i="102"/>
  <c r="M1860" i="102"/>
  <c r="M1859" i="102"/>
  <c r="M1858" i="102"/>
  <c r="M1857" i="102"/>
  <c r="M1856" i="102"/>
  <c r="M1855" i="102"/>
  <c r="M1854" i="102"/>
  <c r="M1853" i="102"/>
  <c r="M1852" i="102"/>
  <c r="M1851" i="102"/>
  <c r="M1848" i="102"/>
  <c r="M1846" i="102"/>
  <c r="M1845" i="102"/>
  <c r="M1844" i="102"/>
  <c r="M1843" i="102"/>
  <c r="M1842" i="102"/>
  <c r="M1841" i="102"/>
  <c r="M1840" i="102"/>
  <c r="M1839" i="102"/>
  <c r="M1838" i="102"/>
  <c r="M1837" i="102"/>
  <c r="M1836" i="102"/>
  <c r="M1835" i="102"/>
  <c r="M1834" i="102"/>
  <c r="M1833" i="102"/>
  <c r="M1831" i="102"/>
  <c r="M1828" i="102"/>
  <c r="M1826" i="102"/>
  <c r="M1825" i="102"/>
  <c r="M1824" i="102"/>
  <c r="M1822" i="102"/>
  <c r="M1821" i="102"/>
  <c r="M1820" i="102"/>
  <c r="M1819" i="102"/>
  <c r="M1818" i="102"/>
  <c r="M1817" i="102"/>
  <c r="M1816" i="102"/>
  <c r="M1815" i="102"/>
  <c r="M1814" i="102"/>
  <c r="M1813" i="102"/>
  <c r="M1812" i="102"/>
  <c r="M1807" i="102"/>
  <c r="M1806" i="102"/>
  <c r="M1805" i="102"/>
  <c r="M1804" i="102"/>
  <c r="M1801" i="102"/>
  <c r="M1800" i="102"/>
  <c r="M1799" i="102"/>
  <c r="M1798" i="102"/>
  <c r="M1797" i="102"/>
  <c r="M1796" i="102"/>
  <c r="M1795" i="102"/>
  <c r="M1794" i="102"/>
  <c r="M1793" i="102"/>
  <c r="M1792" i="102"/>
  <c r="M1790" i="102"/>
  <c r="M1788" i="102"/>
  <c r="M1787" i="102"/>
  <c r="M1786" i="102"/>
  <c r="M1784" i="102"/>
  <c r="M1781" i="102"/>
  <c r="M1780" i="102"/>
  <c r="M1779" i="102"/>
  <c r="M1778" i="102"/>
  <c r="M1777" i="102"/>
  <c r="M1776" i="102"/>
  <c r="M1775" i="102"/>
  <c r="M1774" i="102"/>
  <c r="M1773" i="102"/>
  <c r="M1772" i="102"/>
  <c r="M1771" i="102"/>
  <c r="M1770" i="102"/>
  <c r="M1769" i="102"/>
  <c r="M1768" i="102"/>
  <c r="M1767" i="102"/>
  <c r="M1766" i="102"/>
  <c r="M1765" i="102"/>
  <c r="M1764" i="102"/>
  <c r="M1763" i="102"/>
  <c r="M1762" i="102"/>
  <c r="M1761" i="102"/>
  <c r="M1760" i="102"/>
  <c r="M1759" i="102"/>
  <c r="M1758" i="102"/>
  <c r="M1757" i="102"/>
  <c r="M1755" i="102"/>
  <c r="M1754" i="102"/>
  <c r="M1752" i="102"/>
  <c r="M1751" i="102"/>
  <c r="M1750" i="102"/>
  <c r="M1749" i="102"/>
  <c r="M1748" i="102"/>
  <c r="M1747" i="102"/>
  <c r="M1746" i="102"/>
  <c r="M1745" i="102"/>
  <c r="M1744" i="102"/>
  <c r="M1743" i="102"/>
  <c r="M1742" i="102"/>
  <c r="M1741" i="102"/>
  <c r="M1740" i="102"/>
  <c r="M1739" i="102"/>
  <c r="M1738" i="102"/>
  <c r="M1737" i="102"/>
  <c r="M1736" i="102"/>
  <c r="M1735" i="102"/>
  <c r="M1734" i="102"/>
  <c r="M1733" i="102"/>
  <c r="M1732" i="102"/>
  <c r="M1731" i="102"/>
  <c r="M1730" i="102"/>
  <c r="M1729" i="102"/>
  <c r="M1728" i="102"/>
  <c r="M1727" i="102"/>
  <c r="M1726" i="102"/>
  <c r="M1725" i="102"/>
  <c r="M1724" i="102"/>
  <c r="M1723" i="102"/>
  <c r="M1722" i="102"/>
  <c r="M1721" i="102"/>
  <c r="M1720" i="102"/>
  <c r="M1719" i="102"/>
  <c r="M1718" i="102"/>
  <c r="M1717" i="102"/>
  <c r="M1716" i="102"/>
  <c r="M1715" i="102"/>
  <c r="M1714" i="102"/>
  <c r="M1713" i="102"/>
  <c r="M1712" i="102"/>
  <c r="M1711" i="102"/>
  <c r="M1710" i="102"/>
  <c r="M1709" i="102"/>
  <c r="M1708" i="102"/>
  <c r="M1707" i="102"/>
  <c r="M1706" i="102"/>
  <c r="M1705" i="102"/>
  <c r="M1704" i="102"/>
  <c r="M1703" i="102"/>
  <c r="M1702" i="102"/>
  <c r="M1701" i="102"/>
  <c r="M1700" i="102"/>
  <c r="M1699" i="102"/>
  <c r="M1698" i="102"/>
  <c r="M1697" i="102"/>
  <c r="M1696" i="102"/>
  <c r="M1695" i="102"/>
  <c r="M1694" i="102"/>
  <c r="M1693" i="102"/>
  <c r="M1692" i="102"/>
  <c r="M1691" i="102"/>
  <c r="M1690" i="102"/>
  <c r="M1689" i="102"/>
  <c r="M1688" i="102"/>
  <c r="M1687" i="102"/>
  <c r="M1686" i="102"/>
  <c r="M1685" i="102"/>
  <c r="M1684" i="102"/>
  <c r="M1683" i="102"/>
  <c r="M1682" i="102"/>
  <c r="M1681" i="102"/>
  <c r="M1680" i="102"/>
  <c r="M1679" i="102"/>
  <c r="M1678" i="102"/>
  <c r="M1677" i="102"/>
  <c r="M1676" i="102"/>
  <c r="M1675" i="102"/>
  <c r="M1674" i="102"/>
  <c r="M1673" i="102"/>
  <c r="M1672" i="102"/>
  <c r="M1671" i="102"/>
  <c r="M1670" i="102"/>
  <c r="M1669" i="102"/>
  <c r="M1668" i="102"/>
  <c r="M1667" i="102"/>
  <c r="M1666" i="102"/>
  <c r="M1665" i="102"/>
  <c r="M1664" i="102"/>
  <c r="M1663" i="102"/>
  <c r="M1662" i="102"/>
  <c r="M1661" i="102"/>
  <c r="M1660" i="102"/>
  <c r="M1659" i="102"/>
  <c r="M1658" i="102"/>
  <c r="M1657" i="102"/>
  <c r="M1656" i="102"/>
  <c r="M1655" i="102"/>
  <c r="M1654" i="102"/>
  <c r="M1653" i="102"/>
  <c r="M1652" i="102"/>
  <c r="M1651" i="102"/>
  <c r="M1650" i="102"/>
  <c r="M1649" i="102"/>
  <c r="M1648" i="102"/>
  <c r="M1647" i="102"/>
  <c r="M1646" i="102"/>
  <c r="M1645" i="102"/>
  <c r="M1644" i="102"/>
  <c r="M1643" i="102"/>
  <c r="M1642" i="102"/>
  <c r="M1641" i="102"/>
  <c r="M1640" i="102"/>
  <c r="M1639" i="102"/>
  <c r="M1637" i="102"/>
  <c r="M1636" i="102"/>
  <c r="M1635" i="102"/>
  <c r="M1634" i="102"/>
  <c r="M1633" i="102"/>
  <c r="M1632" i="102"/>
  <c r="M1631" i="102"/>
  <c r="M1630" i="102"/>
  <c r="M1629" i="102"/>
  <c r="M1628" i="102"/>
  <c r="M1627" i="102"/>
  <c r="M1626" i="102"/>
  <c r="M1625" i="102"/>
  <c r="M1624" i="102"/>
  <c r="M1623" i="102"/>
  <c r="M1622" i="102"/>
  <c r="M1621" i="102"/>
  <c r="M1620" i="102"/>
  <c r="M1619" i="102"/>
  <c r="M1618" i="102"/>
  <c r="M1617" i="102"/>
  <c r="M1616" i="102"/>
  <c r="M1615" i="102"/>
  <c r="M1614" i="102"/>
  <c r="M1613" i="102"/>
  <c r="M1612" i="102"/>
  <c r="M1611" i="102"/>
  <c r="M1610" i="102"/>
  <c r="M1609" i="102"/>
  <c r="M1608" i="102"/>
  <c r="M1607" i="102"/>
  <c r="M1606" i="102"/>
  <c r="M1605" i="102"/>
  <c r="M1604" i="102"/>
  <c r="M1603" i="102"/>
  <c r="M1602" i="102"/>
  <c r="M1601" i="102"/>
  <c r="M1600" i="102"/>
  <c r="M1599" i="102"/>
  <c r="M1598" i="102"/>
  <c r="M1597" i="102"/>
  <c r="M1596" i="102"/>
  <c r="M1595" i="102"/>
  <c r="M1594" i="102"/>
  <c r="M1593" i="102"/>
  <c r="M1592" i="102"/>
  <c r="M1591" i="102"/>
  <c r="M1590" i="102"/>
  <c r="M1589" i="102"/>
  <c r="M1588" i="102"/>
  <c r="M1587" i="102"/>
  <c r="M1586" i="102"/>
  <c r="M1585" i="102"/>
  <c r="M1584" i="102"/>
  <c r="M1583" i="102"/>
  <c r="M1582" i="102"/>
  <c r="M1581" i="102"/>
  <c r="M1580" i="102"/>
  <c r="M1579" i="102"/>
  <c r="M1578" i="102"/>
  <c r="M1577" i="102"/>
  <c r="M1576" i="102"/>
  <c r="M1575" i="102"/>
  <c r="M1574" i="102"/>
  <c r="M1573" i="102"/>
  <c r="M1572" i="102"/>
  <c r="M1571" i="102"/>
  <c r="M1570" i="102"/>
  <c r="M1569" i="102"/>
  <c r="M1568" i="102"/>
  <c r="M1567" i="102"/>
  <c r="M1566" i="102"/>
  <c r="M1565" i="102"/>
  <c r="M1564" i="102"/>
  <c r="M1563" i="102"/>
  <c r="M1562" i="102"/>
  <c r="M1561" i="102"/>
  <c r="M1560" i="102"/>
  <c r="M1559" i="102"/>
  <c r="M1558" i="102"/>
  <c r="M1557" i="102"/>
  <c r="M1556" i="102"/>
  <c r="M1555" i="102"/>
  <c r="M1554" i="102"/>
  <c r="M1553" i="102"/>
  <c r="M1552" i="102"/>
  <c r="M1551" i="102"/>
  <c r="M1550" i="102"/>
  <c r="M1549" i="102"/>
  <c r="M1548" i="102"/>
  <c r="M1547" i="102"/>
  <c r="M1546" i="102"/>
  <c r="M1545" i="102"/>
  <c r="M1544" i="102"/>
  <c r="M1543" i="102"/>
  <c r="M1542" i="102"/>
  <c r="M1541" i="102"/>
  <c r="M1540" i="102"/>
  <c r="M1539" i="102"/>
  <c r="M1538" i="102"/>
  <c r="M1537" i="102"/>
  <c r="M1536" i="102"/>
  <c r="M1535" i="102"/>
  <c r="M1534" i="102"/>
  <c r="M1533" i="102"/>
  <c r="M1532" i="102"/>
  <c r="M1531" i="102"/>
  <c r="M1530" i="102"/>
  <c r="M1529" i="102"/>
  <c r="M1528" i="102"/>
  <c r="M1527" i="102"/>
  <c r="M1526" i="102"/>
  <c r="M1525" i="102"/>
  <c r="M1524" i="102"/>
  <c r="M1523" i="102"/>
  <c r="M1522" i="102"/>
  <c r="M1521" i="102"/>
  <c r="M1520" i="102"/>
  <c r="M1519" i="102"/>
  <c r="M1518" i="102"/>
  <c r="M1517" i="102"/>
  <c r="M1516" i="102"/>
  <c r="M1515" i="102"/>
  <c r="M1514" i="102"/>
  <c r="M1513" i="102"/>
  <c r="M1512" i="102"/>
  <c r="M1511" i="102"/>
  <c r="M1510" i="102"/>
  <c r="M1509" i="102"/>
  <c r="M1508" i="102"/>
  <c r="M1507" i="102"/>
  <c r="M1506" i="102"/>
  <c r="M1505" i="102"/>
  <c r="M1504" i="102"/>
  <c r="M1503" i="102"/>
  <c r="M1502" i="102"/>
  <c r="M1501" i="102"/>
  <c r="M1500" i="102"/>
  <c r="M1499" i="102"/>
  <c r="M1498" i="102"/>
  <c r="M1497" i="102"/>
  <c r="M1496" i="102"/>
  <c r="M1495" i="102"/>
  <c r="M1494" i="102"/>
  <c r="M1493" i="102"/>
  <c r="M1492" i="102"/>
  <c r="M1491" i="102"/>
  <c r="M1490" i="102"/>
  <c r="M1489" i="102"/>
  <c r="M1488" i="102"/>
  <c r="M1487" i="102"/>
  <c r="M1486" i="102"/>
  <c r="M1485" i="102"/>
  <c r="M1484" i="102"/>
  <c r="M1483" i="102"/>
  <c r="M1482" i="102"/>
  <c r="M1481" i="102"/>
  <c r="M1480" i="102"/>
  <c r="M1479" i="102"/>
  <c r="M1478" i="102"/>
  <c r="M1477" i="102"/>
  <c r="M1476" i="102"/>
  <c r="M1475" i="102"/>
  <c r="M1474" i="102"/>
  <c r="M1473" i="102"/>
  <c r="M1472" i="102"/>
  <c r="M1471" i="102"/>
  <c r="M1470" i="102"/>
  <c r="M1469" i="102"/>
  <c r="M1468" i="102"/>
  <c r="M1467" i="102"/>
  <c r="M1466" i="102"/>
  <c r="M1465" i="102"/>
  <c r="M1464" i="102"/>
  <c r="M1463" i="102"/>
  <c r="M1462" i="102"/>
  <c r="M1461" i="102"/>
  <c r="M1460" i="102"/>
  <c r="M1459" i="102"/>
  <c r="M1458" i="102"/>
  <c r="M1457" i="102"/>
  <c r="M1456" i="102"/>
  <c r="M1455" i="102"/>
  <c r="M1454" i="102"/>
  <c r="M1453" i="102"/>
  <c r="M1452" i="102"/>
  <c r="M1451" i="102"/>
  <c r="M1450" i="102"/>
  <c r="M1449" i="102"/>
  <c r="M1448" i="102"/>
  <c r="M1447" i="102"/>
  <c r="M1446" i="102"/>
  <c r="M1445" i="102"/>
  <c r="M1444" i="102"/>
  <c r="M1443" i="102"/>
  <c r="M1442" i="102"/>
  <c r="M1441" i="102"/>
  <c r="M1440" i="102"/>
  <c r="M1439" i="102"/>
  <c r="M1438" i="102"/>
  <c r="M1437" i="102"/>
  <c r="M1436" i="102"/>
  <c r="M1435" i="102"/>
  <c r="M1434" i="102"/>
  <c r="M1433" i="102"/>
  <c r="M1432" i="102"/>
  <c r="M1431" i="102"/>
  <c r="M1430" i="102"/>
  <c r="M1429" i="102"/>
  <c r="M1428" i="102"/>
  <c r="M1427" i="102"/>
  <c r="M1426" i="102"/>
  <c r="M1425" i="102"/>
  <c r="M1424" i="102"/>
  <c r="M1423" i="102"/>
  <c r="M1422" i="102"/>
  <c r="M1421" i="102"/>
  <c r="M1420" i="102"/>
  <c r="M1419" i="102"/>
  <c r="M1418" i="102"/>
  <c r="M1417" i="102"/>
  <c r="M1416" i="102"/>
  <c r="M1415" i="102"/>
  <c r="M1414" i="102"/>
  <c r="M1413" i="102"/>
  <c r="M1412" i="102"/>
  <c r="M1411" i="102"/>
  <c r="M1410" i="102"/>
  <c r="M1409" i="102"/>
  <c r="M1408" i="102"/>
  <c r="M1407" i="102"/>
  <c r="M1406" i="102"/>
  <c r="M1405" i="102"/>
  <c r="M1404" i="102"/>
  <c r="M1403" i="102"/>
  <c r="M1402" i="102"/>
  <c r="M1401" i="102"/>
  <c r="M1400" i="102"/>
  <c r="M1399" i="102"/>
  <c r="M1398" i="102"/>
  <c r="M1397" i="102"/>
  <c r="M1396" i="102"/>
  <c r="M1395" i="102"/>
  <c r="M1394" i="102"/>
  <c r="M1393" i="102"/>
  <c r="M1392" i="102"/>
  <c r="M1391" i="102"/>
  <c r="M1390" i="102"/>
  <c r="M1389" i="102"/>
  <c r="M1388" i="102"/>
  <c r="M1387" i="102"/>
  <c r="M1386" i="102"/>
  <c r="M1385" i="102"/>
  <c r="M1384" i="102"/>
  <c r="M1383" i="102"/>
  <c r="M1382" i="102"/>
  <c r="M1381" i="102"/>
  <c r="M1380" i="102"/>
  <c r="M1379" i="102"/>
  <c r="M1378" i="102"/>
  <c r="M1377" i="102"/>
  <c r="M1376" i="102"/>
  <c r="M1375" i="102"/>
  <c r="M1374" i="102"/>
  <c r="M1373" i="102"/>
  <c r="M1372" i="102"/>
  <c r="M1371" i="102"/>
  <c r="M1370" i="102"/>
  <c r="M1369" i="102"/>
  <c r="M1368" i="102"/>
  <c r="M1367" i="102"/>
  <c r="M1366" i="102"/>
  <c r="M1365" i="102"/>
  <c r="M1364" i="102"/>
  <c r="M1363" i="102"/>
  <c r="M1362" i="102"/>
  <c r="M1361" i="102"/>
  <c r="M1360" i="102"/>
  <c r="M1359" i="102"/>
  <c r="M1358" i="102"/>
  <c r="M1357" i="102"/>
  <c r="M1356" i="102"/>
  <c r="M1355" i="102"/>
  <c r="M1354" i="102"/>
  <c r="M1353" i="102"/>
  <c r="M1352" i="102"/>
  <c r="M1351" i="102"/>
  <c r="M1350" i="102"/>
  <c r="M1349" i="102"/>
  <c r="M1348" i="102"/>
  <c r="M1347" i="102"/>
  <c r="M1346" i="102"/>
  <c r="M1345" i="102"/>
  <c r="M1344" i="102"/>
  <c r="M1343" i="102"/>
  <c r="M1342" i="102"/>
  <c r="M1341" i="102"/>
  <c r="M1340" i="102"/>
  <c r="M1339" i="102"/>
  <c r="M1338" i="102"/>
  <c r="M1337" i="102"/>
  <c r="M1336" i="102"/>
  <c r="M1335" i="102"/>
  <c r="M1334" i="102"/>
  <c r="M1333" i="102"/>
  <c r="M1332" i="102"/>
  <c r="M1331" i="102"/>
  <c r="M1330" i="102"/>
  <c r="M1329" i="102"/>
  <c r="M1328" i="102"/>
  <c r="M1327" i="102"/>
  <c r="M1326" i="102"/>
  <c r="M1325" i="102"/>
  <c r="M1324" i="102"/>
  <c r="M1323" i="102"/>
  <c r="M1322" i="102"/>
  <c r="M1321" i="102"/>
  <c r="M1320" i="102"/>
  <c r="M1319" i="102"/>
  <c r="M1318" i="102"/>
  <c r="M1317" i="102"/>
  <c r="M1316" i="102"/>
  <c r="M1315" i="102"/>
  <c r="M1314" i="102"/>
  <c r="M1313" i="102"/>
  <c r="M1312" i="102"/>
  <c r="M1311" i="102"/>
  <c r="M1310" i="102"/>
  <c r="M1309" i="102"/>
  <c r="M1308" i="102"/>
  <c r="M1307" i="102"/>
  <c r="M1306" i="102"/>
  <c r="M1305" i="102"/>
  <c r="M1303" i="102"/>
  <c r="M1302" i="102"/>
  <c r="M1301" i="102"/>
  <c r="M1300" i="102"/>
  <c r="M1299" i="102"/>
  <c r="M1298" i="102"/>
  <c r="M1297" i="102"/>
  <c r="M1296" i="102"/>
  <c r="M1295" i="102"/>
  <c r="M1294" i="102"/>
  <c r="M1293" i="102"/>
  <c r="M1292" i="102"/>
  <c r="M1291" i="102"/>
  <c r="M1290" i="102"/>
  <c r="M1289" i="102"/>
  <c r="M1288" i="102"/>
  <c r="M1287" i="102"/>
  <c r="M1286" i="102"/>
  <c r="M1285" i="102"/>
  <c r="M1284" i="102"/>
  <c r="M1283" i="102"/>
  <c r="M1282" i="102"/>
  <c r="M1281" i="102"/>
  <c r="M1280" i="102"/>
  <c r="M1279" i="102"/>
  <c r="M1278" i="102"/>
  <c r="M1277" i="102"/>
  <c r="M1276" i="102"/>
  <c r="M1275" i="102"/>
  <c r="M1274" i="102"/>
  <c r="M1273" i="102"/>
  <c r="M1272" i="102"/>
  <c r="M1271" i="102"/>
  <c r="M1270" i="102"/>
  <c r="M1269" i="102"/>
  <c r="M1268" i="102"/>
  <c r="M1267" i="102"/>
  <c r="M1266" i="102"/>
  <c r="M1265" i="102"/>
  <c r="M1264" i="102"/>
  <c r="M1263" i="102"/>
  <c r="M1262" i="102"/>
  <c r="M1261" i="102"/>
  <c r="M1260" i="102"/>
  <c r="M1259" i="102"/>
  <c r="M1258" i="102"/>
  <c r="M1257" i="102"/>
  <c r="M1256" i="102"/>
  <c r="M1255" i="102"/>
  <c r="M1254" i="102"/>
  <c r="M1253" i="102"/>
  <c r="M1252" i="102"/>
  <c r="M1251" i="102"/>
  <c r="M1250" i="102"/>
  <c r="M1249" i="102"/>
  <c r="M1248" i="102"/>
  <c r="M1247" i="102"/>
  <c r="M1246" i="102"/>
  <c r="M1245" i="102"/>
  <c r="M1244" i="102"/>
  <c r="M1243" i="102"/>
  <c r="M1242" i="102"/>
  <c r="M1241" i="102"/>
  <c r="M1240" i="102"/>
  <c r="M1239" i="102"/>
  <c r="M1237" i="102"/>
  <c r="M1236" i="102"/>
  <c r="M1235" i="102"/>
  <c r="M1234" i="102"/>
  <c r="M1233" i="102"/>
  <c r="M1232" i="102"/>
  <c r="M1231" i="102"/>
  <c r="M1230" i="102"/>
  <c r="M1229" i="102"/>
  <c r="M1228" i="102"/>
  <c r="M1227" i="102"/>
  <c r="M1226" i="102"/>
  <c r="M1225" i="102"/>
  <c r="M1224" i="102"/>
  <c r="M1223" i="102"/>
  <c r="M1222" i="102"/>
  <c r="M1221" i="102"/>
  <c r="M1220" i="102"/>
  <c r="M1219" i="102"/>
  <c r="M1218" i="102"/>
  <c r="M1217" i="102"/>
  <c r="M1216" i="102"/>
  <c r="M1215" i="102"/>
  <c r="M1214" i="102"/>
  <c r="M1213" i="102"/>
  <c r="M1212" i="102"/>
  <c r="M1211" i="102"/>
  <c r="M1210" i="102"/>
  <c r="M1209" i="102"/>
  <c r="M1208" i="102"/>
  <c r="M1207" i="102"/>
  <c r="M1206" i="102"/>
  <c r="M1205" i="102"/>
  <c r="M1204" i="102"/>
  <c r="M1203" i="102"/>
  <c r="M1202" i="102"/>
  <c r="M1201" i="102"/>
  <c r="M1200" i="102"/>
  <c r="M1199" i="102"/>
  <c r="M1197" i="102"/>
  <c r="M1196" i="102"/>
  <c r="M1195" i="102"/>
  <c r="M1194" i="102"/>
  <c r="M1193" i="102"/>
  <c r="M1192" i="102"/>
  <c r="M1191" i="102"/>
  <c r="M1190" i="102"/>
  <c r="M1189" i="102"/>
  <c r="M1188" i="102"/>
  <c r="M1187" i="102"/>
  <c r="M1186" i="102"/>
  <c r="M1185" i="102"/>
  <c r="M1184" i="102"/>
  <c r="M1183" i="102"/>
  <c r="M1182" i="102"/>
  <c r="M1181" i="102"/>
  <c r="M1180" i="102"/>
  <c r="M1179" i="102"/>
  <c r="M1178" i="102"/>
  <c r="M1177" i="102"/>
  <c r="M1176" i="102"/>
  <c r="M1175" i="102"/>
  <c r="M1174" i="102"/>
  <c r="M1173" i="102"/>
  <c r="M1172" i="102"/>
  <c r="M1171" i="102"/>
  <c r="M1170" i="102"/>
  <c r="M1169" i="102"/>
  <c r="M1168" i="102"/>
  <c r="M1167" i="102"/>
  <c r="M1166" i="102"/>
  <c r="M1165" i="102"/>
  <c r="M1164" i="102"/>
  <c r="M1163" i="102"/>
  <c r="M1162" i="102"/>
  <c r="M1161" i="102"/>
  <c r="M1160" i="102"/>
  <c r="M1159" i="102"/>
  <c r="M1158" i="102"/>
  <c r="M1157" i="102"/>
  <c r="M1156" i="102"/>
  <c r="M1155" i="102"/>
  <c r="M1154" i="102"/>
  <c r="M1153" i="102"/>
  <c r="M1152" i="102"/>
  <c r="M1151" i="102"/>
  <c r="M1150" i="102"/>
  <c r="M1149" i="102"/>
  <c r="M1148" i="102"/>
  <c r="M1147" i="102"/>
  <c r="M1146" i="102"/>
  <c r="M1145" i="102"/>
  <c r="M1144" i="102"/>
  <c r="M1143" i="102"/>
  <c r="M1142" i="102"/>
  <c r="M1141" i="102"/>
  <c r="M1140" i="102"/>
  <c r="M1139" i="102"/>
  <c r="M1138" i="102"/>
  <c r="M1137" i="102"/>
  <c r="M1136" i="102"/>
  <c r="M1135" i="102"/>
  <c r="M1134" i="102"/>
  <c r="M1133" i="102"/>
  <c r="M1132" i="102"/>
  <c r="M1131" i="102"/>
  <c r="M1130" i="102"/>
  <c r="M1129" i="102"/>
  <c r="M1128" i="102"/>
  <c r="M1127" i="102"/>
  <c r="M1126" i="102"/>
  <c r="M1125" i="102"/>
  <c r="M1124" i="102"/>
  <c r="M1123" i="102"/>
  <c r="M1122" i="102"/>
  <c r="M1121" i="102"/>
  <c r="M1120" i="102"/>
  <c r="M1119" i="102"/>
  <c r="M1118" i="102"/>
  <c r="M1117" i="102"/>
  <c r="M1116" i="102"/>
  <c r="M1115" i="102"/>
  <c r="M1114" i="102"/>
  <c r="M1113" i="102"/>
  <c r="M1112" i="102"/>
  <c r="M1111" i="102"/>
  <c r="M1110" i="102"/>
  <c r="M1109" i="102"/>
  <c r="M1108" i="102"/>
  <c r="M1107" i="102"/>
  <c r="M1106" i="102"/>
  <c r="M1105" i="102"/>
  <c r="M1104" i="102"/>
  <c r="M1103" i="102"/>
  <c r="M1102" i="102"/>
  <c r="M1101" i="102"/>
  <c r="M1100" i="102"/>
  <c r="M1099" i="102"/>
  <c r="M1098" i="102"/>
  <c r="M1097" i="102"/>
  <c r="M1096" i="102"/>
  <c r="M1095" i="102"/>
  <c r="M1094" i="102"/>
  <c r="M1093" i="102"/>
  <c r="M1092" i="102"/>
  <c r="M1091" i="102"/>
  <c r="M1090" i="102"/>
  <c r="M1089" i="102"/>
  <c r="M1088" i="102"/>
  <c r="M1087" i="102"/>
  <c r="M1086" i="102"/>
  <c r="M1085" i="102"/>
  <c r="M1084" i="102"/>
  <c r="M1083" i="102"/>
  <c r="M1082" i="102"/>
  <c r="M1081" i="102"/>
  <c r="M1080" i="102"/>
  <c r="M1079" i="102"/>
  <c r="M1078" i="102"/>
  <c r="M1077" i="102"/>
  <c r="M1076" i="102"/>
  <c r="M1075" i="102"/>
  <c r="M1074" i="102"/>
  <c r="M1073" i="102"/>
  <c r="M1072" i="102"/>
  <c r="M1071" i="102"/>
  <c r="M1070" i="102"/>
  <c r="M1069" i="102"/>
  <c r="M1068" i="102"/>
  <c r="M1067" i="102"/>
  <c r="M1066" i="102"/>
  <c r="M1065" i="102"/>
  <c r="M1064" i="102"/>
  <c r="M1063" i="102"/>
  <c r="M1062" i="102"/>
  <c r="M1061" i="102"/>
  <c r="M1060" i="102"/>
  <c r="M1059" i="102"/>
  <c r="M1058" i="102"/>
  <c r="M1057" i="102"/>
  <c r="M1056" i="102"/>
  <c r="M1055" i="102"/>
  <c r="M1054" i="102"/>
  <c r="M1053" i="102"/>
  <c r="M1052" i="102"/>
  <c r="M1051" i="102"/>
  <c r="M1050" i="102"/>
  <c r="M1049" i="102"/>
  <c r="M1048" i="102"/>
  <c r="M1047" i="102"/>
  <c r="M1046" i="102"/>
  <c r="M1045" i="102"/>
  <c r="M1044" i="102"/>
  <c r="M1043" i="102"/>
  <c r="M1042" i="102"/>
  <c r="M1041" i="102"/>
  <c r="M1040" i="102"/>
  <c r="M1039" i="102"/>
  <c r="M1038" i="102"/>
  <c r="M1037" i="102"/>
  <c r="M1036" i="102"/>
  <c r="M1035" i="102"/>
  <c r="M1034" i="102"/>
  <c r="M1033" i="102"/>
  <c r="M1032" i="102"/>
  <c r="M1031" i="102"/>
  <c r="M1030" i="102"/>
  <c r="M1029" i="102"/>
  <c r="M1028" i="102"/>
  <c r="M1027" i="102"/>
  <c r="M1026" i="102"/>
  <c r="M1025" i="102"/>
  <c r="M1024" i="102"/>
  <c r="M1023" i="102"/>
  <c r="M1022" i="102"/>
  <c r="M1021" i="102"/>
  <c r="M1020" i="102"/>
  <c r="M1019" i="102"/>
  <c r="M1018" i="102"/>
  <c r="M1017" i="102"/>
  <c r="M1016" i="102"/>
  <c r="M1015" i="102"/>
  <c r="M1014" i="102"/>
  <c r="M1013" i="102"/>
  <c r="M1012" i="102"/>
  <c r="M1011" i="102"/>
  <c r="M1010" i="102"/>
  <c r="M1009" i="102"/>
  <c r="M1008" i="102"/>
  <c r="M1007" i="102"/>
  <c r="M1006" i="102"/>
  <c r="M1005" i="102"/>
  <c r="M1004" i="102"/>
  <c r="M1003" i="102"/>
  <c r="M1002" i="102"/>
  <c r="M1001" i="102"/>
  <c r="M1000" i="102"/>
  <c r="M999" i="102"/>
  <c r="M998" i="102"/>
  <c r="M997" i="102"/>
  <c r="M996" i="102"/>
  <c r="M995" i="102"/>
  <c r="M994" i="102"/>
  <c r="M993" i="102"/>
  <c r="M992" i="102"/>
  <c r="M991" i="102"/>
  <c r="M990" i="102"/>
  <c r="M989" i="102"/>
  <c r="M988" i="102"/>
  <c r="M987" i="102"/>
  <c r="M986" i="102"/>
  <c r="M985" i="102"/>
  <c r="M984" i="102"/>
  <c r="M983" i="102"/>
  <c r="M982" i="102"/>
  <c r="M981" i="102"/>
  <c r="M980" i="102"/>
  <c r="M979" i="102"/>
  <c r="M978" i="102"/>
  <c r="M977" i="102"/>
  <c r="M976" i="102"/>
  <c r="M975" i="102"/>
  <c r="M974" i="102"/>
  <c r="M973" i="102"/>
  <c r="M972" i="102"/>
  <c r="M971" i="102"/>
  <c r="M970" i="102"/>
  <c r="M969" i="102"/>
  <c r="M968" i="102"/>
  <c r="M967" i="102"/>
  <c r="M966" i="102"/>
  <c r="M965" i="102"/>
  <c r="M964" i="102"/>
  <c r="M963" i="102"/>
  <c r="M962" i="102"/>
  <c r="M961" i="102"/>
  <c r="M960" i="102"/>
  <c r="M959" i="102"/>
  <c r="M958" i="102"/>
  <c r="M957" i="102"/>
  <c r="M956" i="102"/>
  <c r="M955" i="102"/>
  <c r="M954" i="102"/>
  <c r="M953" i="102"/>
  <c r="M952" i="102"/>
  <c r="M951" i="102"/>
  <c r="M950" i="102"/>
  <c r="M949" i="102"/>
  <c r="M948" i="102"/>
  <c r="M947" i="102"/>
  <c r="M946" i="102"/>
  <c r="M945" i="102"/>
  <c r="M944" i="102"/>
  <c r="M943" i="102"/>
  <c r="M942" i="102"/>
  <c r="M941" i="102"/>
  <c r="M940" i="102"/>
  <c r="M939" i="102"/>
  <c r="M938" i="102"/>
  <c r="M937" i="102"/>
  <c r="M936" i="102"/>
  <c r="M935" i="102"/>
  <c r="M934" i="102"/>
  <c r="M933" i="102"/>
  <c r="M932" i="102"/>
  <c r="M931" i="102"/>
  <c r="M930" i="102"/>
  <c r="M929" i="102"/>
  <c r="M928" i="102"/>
  <c r="M927" i="102"/>
  <c r="M926" i="102"/>
  <c r="M925" i="102"/>
  <c r="M924" i="102"/>
  <c r="M923" i="102"/>
  <c r="M922" i="102"/>
  <c r="M921" i="102"/>
  <c r="M920" i="102"/>
  <c r="M919" i="102"/>
  <c r="M918" i="102"/>
  <c r="M917" i="102"/>
  <c r="M916" i="102"/>
  <c r="M915" i="102"/>
  <c r="M914" i="102"/>
  <c r="M913" i="102"/>
  <c r="M912" i="102"/>
  <c r="M911" i="102"/>
  <c r="M910" i="102"/>
  <c r="M909" i="102"/>
  <c r="M908" i="102"/>
  <c r="M907" i="102"/>
  <c r="M906" i="102"/>
  <c r="M905" i="102"/>
  <c r="M904" i="102"/>
  <c r="M903" i="102"/>
  <c r="M902" i="102"/>
  <c r="M901" i="102"/>
  <c r="M900" i="102"/>
  <c r="M899" i="102"/>
  <c r="M898" i="102"/>
  <c r="M897" i="102"/>
  <c r="M896" i="102"/>
  <c r="M895" i="102"/>
  <c r="M894" i="102"/>
  <c r="M893" i="102"/>
  <c r="M892" i="102"/>
  <c r="M891" i="102"/>
  <c r="M890" i="102"/>
  <c r="M889" i="102"/>
  <c r="M888" i="102"/>
  <c r="M887" i="102"/>
  <c r="M886" i="102"/>
  <c r="M885" i="102"/>
  <c r="M884" i="102"/>
  <c r="M883" i="102"/>
  <c r="M882" i="102"/>
  <c r="M881" i="102"/>
  <c r="M880" i="102"/>
  <c r="M879" i="102"/>
  <c r="M878" i="102"/>
  <c r="M877" i="102"/>
  <c r="M876" i="102"/>
  <c r="M875" i="102"/>
  <c r="M874" i="102"/>
  <c r="M873" i="102"/>
  <c r="M872" i="102"/>
  <c r="M871" i="102"/>
  <c r="M870" i="102"/>
  <c r="M869" i="102"/>
  <c r="M868" i="102"/>
  <c r="M867" i="102"/>
  <c r="M866" i="102"/>
  <c r="M865" i="102"/>
  <c r="M864" i="102"/>
  <c r="M863" i="102"/>
  <c r="M862" i="102"/>
  <c r="M861" i="102"/>
  <c r="M860" i="102"/>
  <c r="M859" i="102"/>
  <c r="M858" i="102"/>
  <c r="M857" i="102"/>
  <c r="M856" i="102"/>
  <c r="M855" i="102"/>
  <c r="M854" i="102"/>
  <c r="M853" i="102"/>
  <c r="M852" i="102"/>
  <c r="M851" i="102"/>
  <c r="M850" i="102"/>
  <c r="M849" i="102"/>
  <c r="M848" i="102"/>
  <c r="M847" i="102"/>
  <c r="M846" i="102"/>
  <c r="M845" i="102"/>
  <c r="M844" i="102"/>
  <c r="M843" i="102"/>
  <c r="M842" i="102"/>
  <c r="M841" i="102"/>
  <c r="M840" i="102"/>
  <c r="M839" i="102"/>
  <c r="M838" i="102"/>
  <c r="M837" i="102"/>
  <c r="M836" i="102"/>
  <c r="M835" i="102"/>
  <c r="M834" i="102"/>
  <c r="M833" i="102"/>
  <c r="M832" i="102"/>
  <c r="M831" i="102"/>
  <c r="M830" i="102"/>
  <c r="M829" i="102"/>
  <c r="M828" i="102"/>
  <c r="M827" i="102"/>
  <c r="M826" i="102"/>
  <c r="M825" i="102"/>
  <c r="M824" i="102"/>
  <c r="M823" i="102"/>
  <c r="M822" i="102"/>
  <c r="M821" i="102"/>
  <c r="M820" i="102"/>
  <c r="M819" i="102"/>
  <c r="M818" i="102"/>
  <c r="M817" i="102"/>
  <c r="M816" i="102"/>
  <c r="M815" i="102"/>
  <c r="M814" i="102"/>
  <c r="M813" i="102"/>
  <c r="M812" i="102"/>
  <c r="M811" i="102"/>
  <c r="M810" i="102"/>
  <c r="M809" i="102"/>
  <c r="M808" i="102"/>
  <c r="M807" i="102"/>
  <c r="M806" i="102"/>
  <c r="M805" i="102"/>
  <c r="M804" i="102"/>
  <c r="M803" i="102"/>
  <c r="M802" i="102"/>
  <c r="M801" i="102"/>
  <c r="M800" i="102"/>
  <c r="M799" i="102"/>
  <c r="M798" i="102"/>
  <c r="M797" i="102"/>
  <c r="M796" i="102"/>
  <c r="M795" i="102"/>
  <c r="M794" i="102"/>
  <c r="M793" i="102"/>
  <c r="M792" i="102"/>
  <c r="M791" i="102"/>
  <c r="M790" i="102"/>
  <c r="M789" i="102"/>
  <c r="M788" i="102"/>
  <c r="M787" i="102"/>
  <c r="M786" i="102"/>
  <c r="M785" i="102"/>
  <c r="M784" i="102"/>
  <c r="M783" i="102"/>
  <c r="M782" i="102"/>
  <c r="M781" i="102"/>
  <c r="M780" i="102"/>
  <c r="M779" i="102"/>
  <c r="M778" i="102"/>
  <c r="M777" i="102"/>
  <c r="M776" i="102"/>
  <c r="M775" i="102"/>
  <c r="M774" i="102"/>
  <c r="M773" i="102"/>
  <c r="M772" i="102"/>
  <c r="M771" i="102"/>
  <c r="M770" i="102"/>
  <c r="M769" i="102"/>
  <c r="M768" i="102"/>
  <c r="M767" i="102"/>
  <c r="M766" i="102"/>
  <c r="M765" i="102"/>
  <c r="M764" i="102"/>
  <c r="M763" i="102"/>
  <c r="M762" i="102"/>
  <c r="M761" i="102"/>
  <c r="M760" i="102"/>
  <c r="M759" i="102"/>
  <c r="M758" i="102"/>
  <c r="M757" i="102"/>
  <c r="M756" i="102"/>
  <c r="M755" i="102"/>
  <c r="M754" i="102"/>
  <c r="M753" i="102"/>
  <c r="M752" i="102"/>
  <c r="M751" i="102"/>
  <c r="M750" i="102"/>
  <c r="M749" i="102"/>
  <c r="M748" i="102"/>
  <c r="M747" i="102"/>
  <c r="M746" i="102"/>
  <c r="M745" i="102"/>
  <c r="M744" i="102"/>
  <c r="M743" i="102"/>
  <c r="M742" i="102"/>
  <c r="M741" i="102"/>
  <c r="M740" i="102"/>
  <c r="M739" i="102"/>
  <c r="M738" i="102"/>
  <c r="M737" i="102"/>
  <c r="M736" i="102"/>
  <c r="M735" i="102"/>
  <c r="M734" i="102"/>
  <c r="M733" i="102"/>
  <c r="M732" i="102"/>
  <c r="M731" i="102"/>
  <c r="M730" i="102"/>
  <c r="M729" i="102"/>
  <c r="M728" i="102"/>
  <c r="M727" i="102"/>
  <c r="M726" i="102"/>
  <c r="M725" i="102"/>
  <c r="M724" i="102"/>
  <c r="M723" i="102"/>
  <c r="M722" i="102"/>
  <c r="M721" i="102"/>
  <c r="M720" i="102"/>
  <c r="M719" i="102"/>
  <c r="M718" i="102"/>
  <c r="M717" i="102"/>
  <c r="M716" i="102"/>
  <c r="M715" i="102"/>
  <c r="M714" i="102"/>
  <c r="M713" i="102"/>
  <c r="M712" i="102"/>
  <c r="M711" i="102"/>
  <c r="M710" i="102"/>
  <c r="M709" i="102"/>
  <c r="M708" i="102"/>
  <c r="M707" i="102"/>
  <c r="M706" i="102"/>
  <c r="M705" i="102"/>
  <c r="M704" i="102"/>
  <c r="M703" i="102"/>
  <c r="M702" i="102"/>
  <c r="M701" i="102"/>
  <c r="M700" i="102"/>
  <c r="M699" i="102"/>
  <c r="M698" i="102"/>
  <c r="M697" i="102"/>
  <c r="M696" i="102"/>
  <c r="M695" i="102"/>
  <c r="M694" i="102"/>
  <c r="M693" i="102"/>
  <c r="M692" i="102"/>
  <c r="M691" i="102"/>
  <c r="M690" i="102"/>
  <c r="M689" i="102"/>
  <c r="M688" i="102"/>
  <c r="M687" i="102"/>
  <c r="M686" i="102"/>
  <c r="M685" i="102"/>
  <c r="M684" i="102"/>
  <c r="M683" i="102"/>
  <c r="M682" i="102"/>
  <c r="M681" i="102"/>
  <c r="M680" i="102"/>
  <c r="M679" i="102"/>
  <c r="M678" i="102"/>
  <c r="M677" i="102"/>
  <c r="M676" i="102"/>
  <c r="M675" i="102"/>
  <c r="M674" i="102"/>
  <c r="M673" i="102"/>
  <c r="M672" i="102"/>
  <c r="M671" i="102"/>
  <c r="M670" i="102"/>
  <c r="M669" i="102"/>
  <c r="M668" i="102"/>
  <c r="M667" i="102"/>
  <c r="M666" i="102"/>
  <c r="M665" i="102"/>
  <c r="M664" i="102"/>
  <c r="M663" i="102"/>
  <c r="M662" i="102"/>
  <c r="M661" i="102"/>
  <c r="M660" i="102"/>
  <c r="M659" i="102"/>
  <c r="M658" i="102"/>
  <c r="M657" i="102"/>
  <c r="M656" i="102"/>
  <c r="M655" i="102"/>
  <c r="M654" i="102"/>
  <c r="M653" i="102"/>
  <c r="M652" i="102"/>
  <c r="M651" i="102"/>
  <c r="M650" i="102"/>
  <c r="M649" i="102"/>
  <c r="M648" i="102"/>
  <c r="M647" i="102"/>
  <c r="M646" i="102"/>
  <c r="M645" i="102"/>
  <c r="M644" i="102"/>
  <c r="M643" i="102"/>
  <c r="M642" i="102"/>
  <c r="M641" i="102"/>
  <c r="M640" i="102"/>
  <c r="M639" i="102"/>
  <c r="M638" i="102"/>
  <c r="M637" i="102"/>
  <c r="M636" i="102"/>
  <c r="M635" i="102"/>
  <c r="M634" i="102"/>
  <c r="M633" i="102"/>
  <c r="M632" i="102"/>
  <c r="M631" i="102"/>
  <c r="M630" i="102"/>
  <c r="M629" i="102"/>
  <c r="M628" i="102"/>
  <c r="M627" i="102"/>
  <c r="M626" i="102"/>
  <c r="M625" i="102"/>
  <c r="M624" i="102"/>
  <c r="M623" i="102"/>
  <c r="M622" i="102"/>
  <c r="M621" i="102"/>
  <c r="M620" i="102"/>
  <c r="M619" i="102"/>
  <c r="M618" i="102"/>
  <c r="M617" i="102"/>
  <c r="M616" i="102"/>
  <c r="M615" i="102"/>
  <c r="M614" i="102"/>
  <c r="M613" i="102"/>
  <c r="M612" i="102"/>
  <c r="M611" i="102"/>
  <c r="M610" i="102"/>
  <c r="M609" i="102"/>
  <c r="M608" i="102"/>
  <c r="M607" i="102"/>
  <c r="M606" i="102"/>
  <c r="M605" i="102"/>
  <c r="M604" i="102"/>
  <c r="M603" i="102"/>
  <c r="M602" i="102"/>
  <c r="M601" i="102"/>
  <c r="M600" i="102"/>
  <c r="M599" i="102"/>
  <c r="M598" i="102"/>
  <c r="M597" i="102"/>
  <c r="M596" i="102"/>
  <c r="M595" i="102"/>
  <c r="M594" i="102"/>
  <c r="M593" i="102"/>
  <c r="M592" i="102"/>
  <c r="M591" i="102"/>
  <c r="M590" i="102"/>
  <c r="M589" i="102"/>
  <c r="M588" i="102"/>
  <c r="M587" i="102"/>
  <c r="M586" i="102"/>
  <c r="M585" i="102"/>
  <c r="M584" i="102"/>
  <c r="M583" i="102"/>
  <c r="M582" i="102"/>
  <c r="M581" i="102"/>
  <c r="M580" i="102"/>
  <c r="M579" i="102"/>
  <c r="M578" i="102"/>
  <c r="M577" i="102"/>
  <c r="M576" i="102"/>
  <c r="M575" i="102"/>
  <c r="M574" i="102"/>
  <c r="M573" i="102"/>
  <c r="M572" i="102"/>
  <c r="M571" i="102"/>
  <c r="M570" i="102"/>
  <c r="M569" i="102"/>
  <c r="M568" i="102"/>
  <c r="M567" i="102"/>
  <c r="M566" i="102"/>
  <c r="M565" i="102"/>
  <c r="M564" i="102"/>
  <c r="M563" i="102"/>
  <c r="M562" i="102"/>
  <c r="M561" i="102"/>
  <c r="M560" i="102"/>
  <c r="M559" i="102"/>
  <c r="M558" i="102"/>
  <c r="M557" i="102"/>
  <c r="M556" i="102"/>
  <c r="M555" i="102"/>
  <c r="M554" i="102"/>
  <c r="M553" i="102"/>
  <c r="M552" i="102"/>
  <c r="M551" i="102"/>
  <c r="M550" i="102"/>
  <c r="M549" i="102"/>
  <c r="M548" i="102"/>
  <c r="M547" i="102"/>
  <c r="M546" i="102"/>
  <c r="M545" i="102"/>
  <c r="M544" i="102"/>
  <c r="M543" i="102"/>
  <c r="M542" i="102"/>
  <c r="M541" i="102"/>
  <c r="M540" i="102"/>
  <c r="M539" i="102"/>
  <c r="M538" i="102"/>
  <c r="M537" i="102"/>
  <c r="M536" i="102"/>
  <c r="M535" i="102"/>
  <c r="M534" i="102"/>
  <c r="M533" i="102"/>
  <c r="M532" i="102"/>
  <c r="M531" i="102"/>
  <c r="M530" i="102"/>
  <c r="M529" i="102"/>
  <c r="M528" i="102"/>
  <c r="M527" i="102"/>
  <c r="M526" i="102"/>
  <c r="M525" i="102"/>
  <c r="M524" i="102"/>
  <c r="M523" i="102"/>
  <c r="M522" i="102"/>
  <c r="M521" i="102"/>
  <c r="M520" i="102"/>
  <c r="M519" i="102"/>
  <c r="M518" i="102"/>
  <c r="M517" i="102"/>
  <c r="M516" i="102"/>
  <c r="M515" i="102"/>
  <c r="M514" i="102"/>
  <c r="M513" i="102"/>
  <c r="M512" i="102"/>
  <c r="M511" i="102"/>
  <c r="M510" i="102"/>
  <c r="M509" i="102"/>
  <c r="M508" i="102"/>
  <c r="M507" i="102"/>
  <c r="M506" i="102"/>
  <c r="M505" i="102"/>
  <c r="M504" i="102"/>
  <c r="M503" i="102"/>
  <c r="M502" i="102"/>
  <c r="M501" i="102"/>
  <c r="M500" i="102"/>
  <c r="M499" i="102"/>
  <c r="M498" i="102"/>
  <c r="M497" i="102"/>
  <c r="M496" i="102"/>
  <c r="M495" i="102"/>
  <c r="M494" i="102"/>
  <c r="M493" i="102"/>
  <c r="M492" i="102"/>
  <c r="M491" i="102"/>
  <c r="M490" i="102"/>
  <c r="M489" i="102"/>
  <c r="M488" i="102"/>
  <c r="M487" i="102"/>
  <c r="M486" i="102"/>
  <c r="M485" i="102"/>
  <c r="M484" i="102"/>
  <c r="M483" i="102"/>
  <c r="M482" i="102"/>
  <c r="M481" i="102"/>
  <c r="M480" i="102"/>
  <c r="M479" i="102"/>
  <c r="M478" i="102"/>
  <c r="M477" i="102"/>
  <c r="M476" i="102"/>
  <c r="M475" i="102"/>
  <c r="M474" i="102"/>
  <c r="M473" i="102"/>
  <c r="M472" i="102"/>
  <c r="M471" i="102"/>
  <c r="M470" i="102"/>
  <c r="M469" i="102"/>
  <c r="M468" i="102"/>
  <c r="M467" i="102"/>
  <c r="M466" i="102"/>
  <c r="M465" i="102"/>
  <c r="M464" i="102"/>
  <c r="M463" i="102"/>
  <c r="M462" i="102"/>
  <c r="M461" i="102"/>
  <c r="M460" i="102"/>
  <c r="M459" i="102"/>
  <c r="M458" i="102"/>
  <c r="M457" i="102"/>
  <c r="M456" i="102"/>
  <c r="M455" i="102"/>
  <c r="M454" i="102"/>
  <c r="M453" i="102"/>
  <c r="M452" i="102"/>
  <c r="M451" i="102"/>
  <c r="M450" i="102"/>
  <c r="M449" i="102"/>
  <c r="M448" i="102"/>
  <c r="M447" i="102"/>
  <c r="M446" i="102"/>
  <c r="M445" i="102"/>
  <c r="M444" i="102"/>
  <c r="M443" i="102"/>
  <c r="M442" i="102"/>
  <c r="M441" i="102"/>
  <c r="M440" i="102"/>
  <c r="M439" i="102"/>
  <c r="M438" i="102"/>
  <c r="M437" i="102"/>
  <c r="M436" i="102"/>
  <c r="M435" i="102"/>
  <c r="M434" i="102"/>
  <c r="M433" i="102"/>
  <c r="M432" i="102"/>
  <c r="M431" i="102"/>
  <c r="M430" i="102"/>
  <c r="M429" i="102"/>
  <c r="M428" i="102"/>
  <c r="M427" i="102"/>
  <c r="M426" i="102"/>
  <c r="M425" i="102"/>
  <c r="M424" i="102"/>
  <c r="M423" i="102"/>
  <c r="M422" i="102"/>
  <c r="M421" i="102"/>
  <c r="M420" i="102"/>
  <c r="M419" i="102"/>
  <c r="M418" i="102"/>
  <c r="M417" i="102"/>
  <c r="M416" i="102"/>
  <c r="M415" i="102"/>
  <c r="M414" i="102"/>
  <c r="M413" i="102"/>
  <c r="M412" i="102"/>
  <c r="M411" i="102"/>
  <c r="M410" i="102"/>
  <c r="M409" i="102"/>
  <c r="M408" i="102"/>
  <c r="M407" i="102"/>
  <c r="M406" i="102"/>
  <c r="M405" i="102"/>
  <c r="M404" i="102"/>
  <c r="M403" i="102"/>
  <c r="M402" i="102"/>
  <c r="M401" i="102"/>
  <c r="M400" i="102"/>
  <c r="M399" i="102"/>
  <c r="M398" i="102"/>
  <c r="M397" i="102"/>
  <c r="M396" i="102"/>
  <c r="M395" i="102"/>
  <c r="M394" i="102"/>
  <c r="M393" i="102"/>
  <c r="M392" i="102"/>
  <c r="M391" i="102"/>
  <c r="M390" i="102"/>
  <c r="M389" i="102"/>
  <c r="M388" i="102"/>
  <c r="M387" i="102"/>
  <c r="M386" i="102"/>
  <c r="M385" i="102"/>
  <c r="M384" i="102"/>
  <c r="M383" i="102"/>
  <c r="M382" i="102"/>
  <c r="M381" i="102"/>
  <c r="M380" i="102"/>
  <c r="M379" i="102"/>
  <c r="M378" i="102"/>
  <c r="M377" i="102"/>
  <c r="M376" i="102"/>
  <c r="M375" i="102"/>
  <c r="M374" i="102"/>
  <c r="M373" i="102"/>
  <c r="M372" i="102"/>
  <c r="M371" i="102"/>
  <c r="M370" i="102"/>
  <c r="M369" i="102"/>
  <c r="M368" i="102"/>
  <c r="M367" i="102"/>
  <c r="M366" i="102"/>
  <c r="M365" i="102"/>
  <c r="M364" i="102"/>
  <c r="M363" i="102"/>
  <c r="M362" i="102"/>
  <c r="M361" i="102"/>
  <c r="M360" i="102"/>
  <c r="M359" i="102"/>
  <c r="M358" i="102"/>
  <c r="M357" i="102"/>
  <c r="M356" i="102"/>
  <c r="M355" i="102"/>
  <c r="M354" i="102"/>
  <c r="M353" i="102"/>
  <c r="M352" i="102"/>
  <c r="M351" i="102"/>
  <c r="M350" i="102"/>
  <c r="M349" i="102"/>
  <c r="M348" i="102"/>
  <c r="M347" i="102"/>
  <c r="M346" i="102"/>
  <c r="M345" i="102"/>
  <c r="M344" i="102"/>
  <c r="M343" i="102"/>
  <c r="M342" i="102"/>
  <c r="M341" i="102"/>
  <c r="M340" i="102"/>
  <c r="M339" i="102"/>
  <c r="M338" i="102"/>
  <c r="M337" i="102"/>
  <c r="M336" i="102"/>
  <c r="M335" i="102"/>
  <c r="M334" i="102"/>
  <c r="M333" i="102"/>
  <c r="M332" i="102"/>
  <c r="M331" i="102"/>
  <c r="M330" i="102"/>
  <c r="M329" i="102"/>
  <c r="M328" i="102"/>
  <c r="M327" i="102"/>
  <c r="M326" i="102"/>
  <c r="M325" i="102"/>
  <c r="M324" i="102"/>
  <c r="M323" i="102"/>
  <c r="M322" i="102"/>
  <c r="M321" i="102"/>
  <c r="M320" i="102"/>
  <c r="M319" i="102"/>
  <c r="M318" i="102"/>
  <c r="M317" i="102"/>
  <c r="M316" i="102"/>
  <c r="M315" i="102"/>
  <c r="M314" i="102"/>
  <c r="M313" i="102"/>
  <c r="M312" i="102"/>
  <c r="M311" i="102"/>
  <c r="M310" i="102"/>
  <c r="M309" i="102"/>
  <c r="M308" i="102"/>
  <c r="M307" i="102"/>
  <c r="M306" i="102"/>
  <c r="M305" i="102"/>
  <c r="M304" i="102"/>
  <c r="M303" i="102"/>
  <c r="M302" i="102"/>
  <c r="M301" i="102"/>
  <c r="M300" i="102"/>
  <c r="M299" i="102"/>
  <c r="M298" i="102"/>
  <c r="M297" i="102"/>
  <c r="M296" i="102"/>
  <c r="M295" i="102"/>
  <c r="M294" i="102"/>
  <c r="M293" i="102"/>
  <c r="M292" i="102"/>
  <c r="M291" i="102"/>
  <c r="M290" i="102"/>
  <c r="M289" i="102"/>
  <c r="M288" i="102"/>
  <c r="M287" i="102"/>
  <c r="M286" i="102"/>
  <c r="M285" i="102"/>
  <c r="M284" i="102"/>
  <c r="M283" i="102"/>
  <c r="M282" i="102"/>
  <c r="M281" i="102"/>
  <c r="M280" i="102"/>
  <c r="M279" i="102"/>
  <c r="M278" i="102"/>
  <c r="M277" i="102"/>
  <c r="M276" i="102"/>
  <c r="M275" i="102"/>
  <c r="M274" i="102"/>
  <c r="M273" i="102"/>
  <c r="M272" i="102"/>
  <c r="M271" i="102"/>
  <c r="M270" i="102"/>
  <c r="M269" i="102"/>
  <c r="M268" i="102"/>
  <c r="M267" i="102"/>
  <c r="M266" i="102"/>
  <c r="M265" i="102"/>
  <c r="M264" i="102"/>
  <c r="M263" i="102"/>
  <c r="M262" i="102"/>
  <c r="M261" i="102"/>
  <c r="M260" i="102"/>
  <c r="M259" i="102"/>
  <c r="M258" i="102"/>
  <c r="M257" i="102"/>
  <c r="M256" i="102"/>
  <c r="M255" i="102"/>
  <c r="M254" i="102"/>
  <c r="M253" i="102"/>
  <c r="M252" i="102"/>
  <c r="M251" i="102"/>
  <c r="M250" i="102"/>
  <c r="M249" i="102"/>
  <c r="M248" i="102"/>
  <c r="M247" i="102"/>
  <c r="M246" i="102"/>
  <c r="M245" i="102"/>
  <c r="M244" i="102"/>
  <c r="M243" i="102"/>
  <c r="M242" i="102"/>
  <c r="M241" i="102"/>
  <c r="M240" i="102"/>
  <c r="M239" i="102"/>
  <c r="M238" i="102"/>
  <c r="M237" i="102"/>
  <c r="M236" i="102"/>
  <c r="M235" i="102"/>
  <c r="M234" i="102"/>
  <c r="M233" i="102"/>
  <c r="M232" i="102"/>
  <c r="M231" i="102"/>
  <c r="M230" i="102"/>
  <c r="M229" i="102"/>
  <c r="M228" i="102"/>
  <c r="M227" i="102"/>
  <c r="M226" i="102"/>
  <c r="M225" i="102"/>
  <c r="M224" i="102"/>
  <c r="M223" i="102"/>
  <c r="M222" i="102"/>
  <c r="M221" i="102"/>
  <c r="M220" i="102"/>
  <c r="M219" i="102"/>
  <c r="M218" i="102"/>
  <c r="M217" i="102"/>
  <c r="M216" i="102"/>
  <c r="M215" i="102"/>
  <c r="M214" i="102"/>
  <c r="M213" i="102"/>
  <c r="M212" i="102"/>
  <c r="M211" i="102"/>
  <c r="M210" i="102"/>
  <c r="M209" i="102"/>
  <c r="M208" i="102"/>
  <c r="M207" i="102"/>
  <c r="M206" i="102"/>
  <c r="M205" i="102"/>
  <c r="M204" i="102"/>
  <c r="M203" i="102"/>
  <c r="M202" i="102"/>
  <c r="M201" i="102"/>
  <c r="M200" i="102"/>
  <c r="M199" i="102"/>
  <c r="M198" i="102"/>
  <c r="M197" i="102"/>
  <c r="M196" i="102"/>
  <c r="M195" i="102"/>
  <c r="M194" i="102"/>
  <c r="M193" i="102"/>
  <c r="M192" i="102"/>
  <c r="M191" i="102"/>
  <c r="M190" i="102"/>
  <c r="M189" i="102"/>
  <c r="M188" i="102"/>
  <c r="M187" i="102"/>
  <c r="M186" i="102"/>
  <c r="M185" i="102"/>
  <c r="M184" i="102"/>
  <c r="M183" i="102"/>
  <c r="M182" i="102"/>
  <c r="M181" i="102"/>
  <c r="M180" i="102"/>
  <c r="M179" i="102"/>
  <c r="M178" i="102"/>
  <c r="M177" i="102"/>
  <c r="M176" i="102"/>
  <c r="M175" i="102"/>
  <c r="M174" i="102"/>
  <c r="M173" i="102"/>
  <c r="M172" i="102"/>
  <c r="M171" i="102"/>
  <c r="M170" i="102"/>
  <c r="M169" i="102"/>
  <c r="M168" i="102"/>
  <c r="M167" i="102"/>
  <c r="M166" i="102"/>
  <c r="M165" i="102"/>
  <c r="M164" i="102"/>
  <c r="M163" i="102"/>
  <c r="M162" i="102"/>
  <c r="M161" i="102"/>
  <c r="M160" i="102"/>
  <c r="M159" i="102"/>
  <c r="M158" i="102"/>
  <c r="M157" i="102"/>
  <c r="M156" i="102"/>
  <c r="M155" i="102"/>
  <c r="M154" i="102"/>
  <c r="M153" i="102"/>
  <c r="M152" i="102"/>
  <c r="M151" i="102"/>
  <c r="M150" i="102"/>
  <c r="M149" i="102"/>
  <c r="M148" i="102"/>
  <c r="M147" i="102"/>
  <c r="M146" i="102"/>
  <c r="M145" i="102"/>
  <c r="M144" i="102"/>
  <c r="M143" i="102"/>
  <c r="M142" i="102"/>
  <c r="M141" i="102"/>
  <c r="M140" i="102"/>
  <c r="M139" i="102"/>
  <c r="M138" i="102"/>
  <c r="M137" i="102"/>
  <c r="M136" i="102"/>
  <c r="M135" i="102"/>
  <c r="M134" i="102"/>
  <c r="M133" i="102"/>
  <c r="M132" i="102"/>
  <c r="M131" i="102"/>
  <c r="M130" i="102"/>
  <c r="M129" i="102"/>
  <c r="M128" i="102"/>
  <c r="M127" i="102"/>
  <c r="M126" i="102"/>
  <c r="M125" i="102"/>
  <c r="M124" i="102"/>
  <c r="M123" i="102"/>
  <c r="M122" i="102"/>
  <c r="M121" i="102"/>
  <c r="M120" i="102"/>
  <c r="M119" i="102"/>
  <c r="M118" i="102"/>
  <c r="M117" i="102"/>
  <c r="M116" i="102"/>
  <c r="M115" i="102"/>
  <c r="M114" i="102"/>
  <c r="M113" i="102"/>
  <c r="M112" i="102"/>
  <c r="M111" i="102"/>
  <c r="M110" i="102"/>
  <c r="M109" i="102"/>
  <c r="M108" i="102"/>
  <c r="M107" i="102"/>
  <c r="M106" i="102"/>
  <c r="M105" i="102"/>
  <c r="M104" i="102"/>
  <c r="M103" i="102"/>
  <c r="M102" i="102"/>
  <c r="M101" i="102"/>
  <c r="M100" i="102"/>
  <c r="M99" i="102"/>
  <c r="M98" i="102"/>
  <c r="M97" i="102"/>
  <c r="M96" i="102"/>
  <c r="M95" i="102"/>
  <c r="M94" i="102"/>
  <c r="M93" i="102"/>
  <c r="M92" i="102"/>
  <c r="M91" i="102"/>
  <c r="M90" i="102"/>
  <c r="M89" i="102"/>
  <c r="M88" i="102"/>
  <c r="M87" i="102"/>
  <c r="M86" i="102"/>
  <c r="M85" i="102"/>
  <c r="M84" i="102"/>
  <c r="M83" i="102"/>
  <c r="M82" i="102"/>
  <c r="M81" i="102"/>
  <c r="M80" i="102"/>
  <c r="M79" i="102"/>
  <c r="M78" i="102"/>
  <c r="M77" i="102"/>
  <c r="M76" i="102"/>
  <c r="M75" i="102"/>
  <c r="M74" i="102"/>
  <c r="M73" i="102"/>
  <c r="M72" i="102"/>
  <c r="M71" i="102"/>
  <c r="M70" i="102"/>
  <c r="M69" i="102"/>
  <c r="M68" i="102"/>
  <c r="M67" i="102"/>
  <c r="M66" i="102"/>
  <c r="M65" i="102"/>
  <c r="M64" i="102"/>
  <c r="M63" i="102"/>
  <c r="M62" i="102"/>
  <c r="M61" i="102"/>
  <c r="M60" i="102"/>
  <c r="M59" i="102"/>
  <c r="M58" i="102"/>
  <c r="M57" i="102"/>
  <c r="M56" i="102"/>
  <c r="M55" i="102"/>
  <c r="M54" i="102"/>
  <c r="M53" i="102"/>
  <c r="M52" i="102"/>
  <c r="M51" i="102"/>
  <c r="M50" i="102"/>
  <c r="M49" i="102"/>
  <c r="M48" i="102"/>
  <c r="M47" i="102"/>
  <c r="M46" i="102"/>
  <c r="M45" i="102"/>
  <c r="M44" i="102"/>
  <c r="M43" i="102"/>
  <c r="M42" i="102"/>
  <c r="M41" i="102"/>
  <c r="M40" i="102"/>
  <c r="M39" i="102"/>
  <c r="M38" i="102"/>
  <c r="I29" i="144" l="1"/>
  <c r="I28" i="144"/>
  <c r="I27" i="144"/>
  <c r="I26" i="144"/>
  <c r="I25" i="144"/>
  <c r="I24" i="144"/>
  <c r="I23" i="144"/>
  <c r="I22" i="144"/>
  <c r="I21" i="144"/>
  <c r="I20" i="144"/>
  <c r="I19" i="144"/>
  <c r="I18" i="144"/>
  <c r="I17" i="144"/>
  <c r="I16" i="144"/>
  <c r="I15" i="144"/>
  <c r="I14" i="144"/>
  <c r="I13" i="144"/>
  <c r="I12" i="144"/>
  <c r="I11" i="144"/>
  <c r="I10" i="144"/>
  <c r="I9" i="144"/>
  <c r="I8" i="144"/>
  <c r="L29" i="144"/>
  <c r="K29" i="144"/>
  <c r="H29" i="144"/>
  <c r="G29" i="144"/>
  <c r="F29" i="144"/>
  <c r="E29" i="144"/>
  <c r="D29" i="144"/>
  <c r="L28" i="144"/>
  <c r="K28" i="144"/>
  <c r="H28" i="144"/>
  <c r="G28" i="144"/>
  <c r="F28" i="144"/>
  <c r="E28" i="144"/>
  <c r="D28" i="144"/>
  <c r="L27" i="144"/>
  <c r="K27" i="144"/>
  <c r="H27" i="144"/>
  <c r="G27" i="144"/>
  <c r="F27" i="144"/>
  <c r="E27" i="144"/>
  <c r="D27" i="144"/>
  <c r="L26" i="144"/>
  <c r="K26" i="144"/>
  <c r="H26" i="144"/>
  <c r="G26" i="144"/>
  <c r="F26" i="144"/>
  <c r="E26" i="144"/>
  <c r="D26" i="144"/>
  <c r="L25" i="144"/>
  <c r="K25" i="144"/>
  <c r="H25" i="144"/>
  <c r="G25" i="144"/>
  <c r="F25" i="144"/>
  <c r="E25" i="144"/>
  <c r="D25" i="144"/>
  <c r="L24" i="144"/>
  <c r="K24" i="144"/>
  <c r="H24" i="144"/>
  <c r="G24" i="144"/>
  <c r="F24" i="144"/>
  <c r="E24" i="144"/>
  <c r="D24" i="144"/>
  <c r="L23" i="144"/>
  <c r="K23" i="144"/>
  <c r="H23" i="144"/>
  <c r="G23" i="144"/>
  <c r="F23" i="144"/>
  <c r="E23" i="144"/>
  <c r="D23" i="144"/>
  <c r="L22" i="144"/>
  <c r="K22" i="144"/>
  <c r="H22" i="144"/>
  <c r="G22" i="144"/>
  <c r="F22" i="144"/>
  <c r="E22" i="144"/>
  <c r="D22" i="144"/>
  <c r="L21" i="144"/>
  <c r="K21" i="144"/>
  <c r="H21" i="144"/>
  <c r="G21" i="144"/>
  <c r="F21" i="144"/>
  <c r="E21" i="144"/>
  <c r="D21" i="144"/>
  <c r="L20" i="144"/>
  <c r="K20" i="144"/>
  <c r="H20" i="144"/>
  <c r="G20" i="144"/>
  <c r="F20" i="144"/>
  <c r="E20" i="144"/>
  <c r="D20" i="144"/>
  <c r="L19" i="144"/>
  <c r="K19" i="144"/>
  <c r="H19" i="144"/>
  <c r="G19" i="144"/>
  <c r="F19" i="144"/>
  <c r="E19" i="144"/>
  <c r="D19" i="144"/>
  <c r="L18" i="144"/>
  <c r="K18" i="144"/>
  <c r="H18" i="144"/>
  <c r="G18" i="144"/>
  <c r="F18" i="144"/>
  <c r="E18" i="144"/>
  <c r="D18" i="144"/>
  <c r="L17" i="144"/>
  <c r="K17" i="144"/>
  <c r="H17" i="144"/>
  <c r="G17" i="144"/>
  <c r="F17" i="144"/>
  <c r="E17" i="144"/>
  <c r="D17" i="144"/>
  <c r="L16" i="144"/>
  <c r="K16" i="144"/>
  <c r="H16" i="144"/>
  <c r="G16" i="144"/>
  <c r="F16" i="144"/>
  <c r="E16" i="144"/>
  <c r="D16" i="144"/>
  <c r="L15" i="144"/>
  <c r="K15" i="144"/>
  <c r="H15" i="144"/>
  <c r="G15" i="144"/>
  <c r="F15" i="144"/>
  <c r="E15" i="144"/>
  <c r="D15" i="144"/>
  <c r="L14" i="144"/>
  <c r="K14" i="144"/>
  <c r="H14" i="144"/>
  <c r="G14" i="144"/>
  <c r="F14" i="144"/>
  <c r="E14" i="144"/>
  <c r="D14" i="144"/>
  <c r="L13" i="144"/>
  <c r="K13" i="144"/>
  <c r="H13" i="144"/>
  <c r="G13" i="144"/>
  <c r="F13" i="144"/>
  <c r="E13" i="144"/>
  <c r="D13" i="144"/>
  <c r="L12" i="144"/>
  <c r="K12" i="144"/>
  <c r="H12" i="144"/>
  <c r="G12" i="144"/>
  <c r="F12" i="144"/>
  <c r="E12" i="144"/>
  <c r="D12" i="144"/>
  <c r="L11" i="144"/>
  <c r="K11" i="144"/>
  <c r="H11" i="144"/>
  <c r="G11" i="144"/>
  <c r="F11" i="144"/>
  <c r="E11" i="144"/>
  <c r="D11" i="144"/>
  <c r="L10" i="144"/>
  <c r="K10" i="144"/>
  <c r="H10" i="144"/>
  <c r="G10" i="144"/>
  <c r="F10" i="144"/>
  <c r="E10" i="144"/>
  <c r="D10" i="144"/>
  <c r="L9" i="144"/>
  <c r="K9" i="144"/>
  <c r="H9" i="144"/>
  <c r="G9" i="144"/>
  <c r="F9" i="144"/>
  <c r="E9" i="144"/>
  <c r="D9" i="144"/>
  <c r="L8" i="144"/>
  <c r="K8" i="144"/>
  <c r="H8" i="144"/>
  <c r="G8" i="144"/>
  <c r="F8" i="144"/>
  <c r="E8" i="144"/>
  <c r="D8" i="144"/>
  <c r="A30" i="144"/>
  <c r="Y2" i="142"/>
  <c r="X2" i="142"/>
  <c r="W2" i="142"/>
  <c r="V2" i="142"/>
  <c r="U2" i="142"/>
  <c r="T2" i="142"/>
  <c r="S2" i="142"/>
  <c r="R2" i="142"/>
  <c r="Q2" i="142"/>
  <c r="P2" i="142"/>
  <c r="O2" i="142"/>
  <c r="N2" i="142"/>
  <c r="M2" i="142"/>
  <c r="L2" i="142"/>
  <c r="K2" i="142"/>
  <c r="J2" i="142"/>
  <c r="I2" i="142"/>
  <c r="H2" i="142"/>
  <c r="G2" i="142"/>
  <c r="F2" i="142"/>
  <c r="E2" i="142"/>
  <c r="D2" i="142"/>
  <c r="C2" i="142"/>
  <c r="I5" i="144" l="1"/>
  <c r="I4" i="144"/>
  <c r="F5" i="144"/>
  <c r="L5" i="144"/>
  <c r="E5" i="144"/>
  <c r="K5" i="144"/>
  <c r="G4" i="144"/>
  <c r="D5" i="144"/>
  <c r="H5" i="144"/>
  <c r="F4" i="144"/>
  <c r="L4" i="144"/>
  <c r="G5" i="144"/>
  <c r="K4" i="144"/>
  <c r="H4" i="144"/>
  <c r="E4" i="144"/>
  <c r="D4" i="144"/>
  <c r="J4" i="144" l="1"/>
  <c r="J5" i="144"/>
  <c r="C5" i="144"/>
  <c r="C4" i="144"/>
  <c r="M5" i="102"/>
  <c r="M6" i="102"/>
  <c r="M7" i="102"/>
  <c r="M8" i="102"/>
  <c r="M9" i="102"/>
  <c r="M10" i="102"/>
  <c r="M11" i="102"/>
  <c r="M12" i="102"/>
  <c r="M13" i="102"/>
  <c r="M14" i="102"/>
  <c r="M15" i="102"/>
  <c r="M16" i="102"/>
  <c r="M17" i="102"/>
  <c r="M18" i="102"/>
  <c r="M19" i="102"/>
  <c r="M20" i="102"/>
  <c r="M21" i="102"/>
  <c r="M22" i="102"/>
  <c r="M23" i="102"/>
  <c r="M24" i="102"/>
  <c r="M25" i="102"/>
  <c r="M26" i="102"/>
  <c r="M27" i="102"/>
  <c r="M28" i="102"/>
  <c r="M29" i="102"/>
  <c r="M30" i="102"/>
  <c r="M31" i="102"/>
  <c r="M32" i="102"/>
  <c r="M33" i="102"/>
  <c r="M34" i="102"/>
  <c r="M35" i="102"/>
  <c r="M36" i="102"/>
  <c r="M37" i="102"/>
  <c r="M15" i="140" l="1"/>
  <c r="M14" i="140"/>
  <c r="M13" i="140"/>
  <c r="M12" i="140"/>
  <c r="M11" i="140"/>
  <c r="M10" i="140"/>
  <c r="M9" i="140"/>
  <c r="M8" i="140"/>
  <c r="M7" i="140"/>
  <c r="M6" i="140"/>
  <c r="M5" i="140"/>
  <c r="M15" i="113" l="1"/>
  <c r="M14" i="113"/>
  <c r="M13" i="113"/>
  <c r="M12" i="113"/>
  <c r="M11" i="113"/>
  <c r="M10" i="113"/>
  <c r="M9" i="113"/>
  <c r="M8" i="113"/>
  <c r="N15" i="140"/>
  <c r="N14" i="140"/>
  <c r="N12" i="140"/>
  <c r="N11" i="140"/>
  <c r="N10" i="140"/>
  <c r="N9" i="140"/>
  <c r="N8" i="140"/>
  <c r="O12" i="140"/>
  <c r="O11" i="140"/>
  <c r="O14" i="140"/>
  <c r="O13" i="140"/>
  <c r="O15" i="140"/>
  <c r="O8" i="140"/>
  <c r="O9" i="140"/>
  <c r="O10" i="140"/>
  <c r="F77" i="113"/>
  <c r="M7" i="113"/>
  <c r="M6" i="113"/>
  <c r="M5" i="113"/>
  <c r="N7" i="140"/>
  <c r="A8" i="13"/>
  <c r="O8" i="13"/>
  <c r="Q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X11" i="13"/>
  <c r="X10" i="13"/>
  <c r="X9" i="13"/>
  <c r="X8" i="13"/>
  <c r="A9" i="13"/>
  <c r="O9" i="13"/>
  <c r="Q9" i="13"/>
  <c r="A10" i="13"/>
  <c r="O10" i="13"/>
  <c r="Q10" i="13"/>
  <c r="A11" i="13"/>
  <c r="O11" i="13"/>
  <c r="Q11" i="13"/>
  <c r="A12" i="13"/>
  <c r="O12" i="13"/>
  <c r="Q12" i="13"/>
  <c r="A13" i="13"/>
  <c r="O13" i="13"/>
  <c r="Q13" i="13"/>
  <c r="A14" i="13"/>
  <c r="O14" i="13"/>
  <c r="Q14" i="13"/>
  <c r="A15" i="13"/>
  <c r="O15" i="13"/>
  <c r="Q15" i="13"/>
  <c r="A16" i="13"/>
  <c r="O16" i="13"/>
  <c r="Q16" i="13"/>
  <c r="A17" i="13"/>
  <c r="O17" i="13"/>
  <c r="Q17" i="13"/>
  <c r="A18" i="13"/>
  <c r="O18" i="13"/>
  <c r="Q18" i="13"/>
  <c r="A19" i="13"/>
  <c r="O19" i="13"/>
  <c r="Q19" i="13"/>
  <c r="A20" i="13"/>
  <c r="O20" i="13"/>
  <c r="Q20" i="13"/>
  <c r="A21" i="13"/>
  <c r="O21" i="13"/>
  <c r="Q21" i="13"/>
  <c r="A22" i="13"/>
  <c r="O22" i="13"/>
  <c r="Q22" i="13"/>
  <c r="A23" i="13"/>
  <c r="O23" i="13"/>
  <c r="Q23" i="13"/>
  <c r="A24" i="13"/>
  <c r="A25" i="13"/>
  <c r="A26" i="13"/>
  <c r="A27" i="13"/>
  <c r="O27" i="13"/>
  <c r="U27" i="13" s="1"/>
  <c r="Q27" i="13"/>
  <c r="W27" i="13" s="1"/>
  <c r="E28" i="13"/>
  <c r="X28" i="13"/>
  <c r="A29" i="13"/>
  <c r="O29" i="13"/>
  <c r="Q29" i="13"/>
  <c r="X48" i="13"/>
  <c r="X47" i="13"/>
  <c r="X46" i="13"/>
  <c r="X45" i="13"/>
  <c r="X44" i="13"/>
  <c r="X43" i="13"/>
  <c r="X42" i="13"/>
  <c r="X41" i="13"/>
  <c r="X40" i="13"/>
  <c r="X39" i="13"/>
  <c r="X38" i="13"/>
  <c r="X37" i="13"/>
  <c r="X36" i="13"/>
  <c r="X35" i="13"/>
  <c r="X34" i="13"/>
  <c r="X33" i="13"/>
  <c r="X32" i="13"/>
  <c r="X31" i="13"/>
  <c r="X30" i="13"/>
  <c r="X29" i="13"/>
  <c r="A30" i="13"/>
  <c r="O30" i="13"/>
  <c r="Q30" i="13"/>
  <c r="A31" i="13"/>
  <c r="O31" i="13"/>
  <c r="Q31" i="13"/>
  <c r="A32" i="13"/>
  <c r="O32" i="13"/>
  <c r="Q32" i="13"/>
  <c r="A33" i="13"/>
  <c r="O33" i="13"/>
  <c r="Q33" i="13"/>
  <c r="A34" i="13"/>
  <c r="O34" i="13"/>
  <c r="Q34" i="13"/>
  <c r="A35" i="13"/>
  <c r="O35" i="13"/>
  <c r="Q35" i="13"/>
  <c r="A36" i="13"/>
  <c r="O36" i="13"/>
  <c r="Q36" i="13"/>
  <c r="A37" i="13"/>
  <c r="O37" i="13"/>
  <c r="Q37" i="13"/>
  <c r="A38" i="13"/>
  <c r="O38" i="13"/>
  <c r="Q38" i="13"/>
  <c r="A39" i="13"/>
  <c r="O39" i="13"/>
  <c r="Q39" i="13"/>
  <c r="A40" i="13"/>
  <c r="O40" i="13"/>
  <c r="Q40" i="13"/>
  <c r="A41" i="13"/>
  <c r="O41" i="13"/>
  <c r="Q41" i="13"/>
  <c r="A42" i="13"/>
  <c r="O42" i="13"/>
  <c r="Q42" i="13"/>
  <c r="A43" i="13"/>
  <c r="O43" i="13"/>
  <c r="Q43" i="13"/>
  <c r="A44" i="13"/>
  <c r="O44" i="13"/>
  <c r="Q44" i="13"/>
  <c r="A45" i="13"/>
  <c r="A46" i="13"/>
  <c r="A47" i="13"/>
  <c r="A48" i="13"/>
  <c r="O48" i="13"/>
  <c r="U48" i="13" s="1"/>
  <c r="Q48" i="13"/>
  <c r="W48" i="13" s="1"/>
  <c r="E49" i="13"/>
  <c r="X49" i="13"/>
  <c r="A50" i="13"/>
  <c r="O50" i="13"/>
  <c r="Q50" i="13"/>
  <c r="X69" i="13"/>
  <c r="X68" i="13"/>
  <c r="X67" i="13"/>
  <c r="X66" i="13"/>
  <c r="X65" i="13"/>
  <c r="X64" i="13"/>
  <c r="X63" i="13"/>
  <c r="X62" i="13"/>
  <c r="X61" i="13"/>
  <c r="X60" i="13"/>
  <c r="X59" i="13"/>
  <c r="X58" i="13"/>
  <c r="X57" i="13"/>
  <c r="X56" i="13"/>
  <c r="X55" i="13"/>
  <c r="X54" i="13"/>
  <c r="X53" i="13"/>
  <c r="X52" i="13"/>
  <c r="R52" i="13" s="1"/>
  <c r="U52" i="13" s="1"/>
  <c r="X51" i="13"/>
  <c r="X50" i="13"/>
  <c r="A51" i="13"/>
  <c r="O51" i="13"/>
  <c r="Q51" i="13"/>
  <c r="A52" i="13"/>
  <c r="O52" i="13"/>
  <c r="Q52" i="13"/>
  <c r="A53" i="13"/>
  <c r="O53" i="13"/>
  <c r="Q53" i="13"/>
  <c r="A54" i="13"/>
  <c r="O54" i="13"/>
  <c r="Q54" i="13"/>
  <c r="A55" i="13"/>
  <c r="O55" i="13"/>
  <c r="Q55" i="13"/>
  <c r="A56" i="13"/>
  <c r="O56" i="13"/>
  <c r="Q56" i="13"/>
  <c r="A57" i="13"/>
  <c r="O57" i="13"/>
  <c r="Q57" i="13"/>
  <c r="A58" i="13"/>
  <c r="O58" i="13"/>
  <c r="Q58" i="13"/>
  <c r="A59" i="13"/>
  <c r="O59" i="13"/>
  <c r="Q59" i="13"/>
  <c r="A60" i="13"/>
  <c r="O60" i="13"/>
  <c r="Q60" i="13"/>
  <c r="A61" i="13"/>
  <c r="O61" i="13"/>
  <c r="Q61" i="13"/>
  <c r="A62" i="13"/>
  <c r="O62" i="13"/>
  <c r="Q62" i="13"/>
  <c r="A63" i="13"/>
  <c r="O63" i="13"/>
  <c r="Q63" i="13"/>
  <c r="A64" i="13"/>
  <c r="O64" i="13"/>
  <c r="Q64" i="13"/>
  <c r="A65" i="13"/>
  <c r="O65" i="13"/>
  <c r="Q65" i="13"/>
  <c r="A66" i="13"/>
  <c r="A67" i="13"/>
  <c r="A68" i="13"/>
  <c r="A69" i="13"/>
  <c r="O69" i="13"/>
  <c r="U69" i="13" s="1"/>
  <c r="Q69" i="13"/>
  <c r="W69" i="13" s="1"/>
  <c r="E70" i="13"/>
  <c r="X70" i="13"/>
  <c r="A71" i="13"/>
  <c r="O71" i="13"/>
  <c r="Q71" i="13"/>
  <c r="X90" i="13"/>
  <c r="X89" i="13"/>
  <c r="X88" i="13"/>
  <c r="X87" i="13"/>
  <c r="X86" i="13"/>
  <c r="X85" i="13"/>
  <c r="X84" i="13"/>
  <c r="X83" i="13"/>
  <c r="X82" i="13"/>
  <c r="X81" i="13"/>
  <c r="X80" i="13"/>
  <c r="X79" i="13"/>
  <c r="X78" i="13"/>
  <c r="X77" i="13"/>
  <c r="X76" i="13"/>
  <c r="X75" i="13"/>
  <c r="X74" i="13"/>
  <c r="X73" i="13"/>
  <c r="X72" i="13"/>
  <c r="X71" i="13"/>
  <c r="A72" i="13"/>
  <c r="O72" i="13"/>
  <c r="Q72" i="13"/>
  <c r="A73" i="13"/>
  <c r="O73" i="13"/>
  <c r="Q73" i="13"/>
  <c r="A74" i="13"/>
  <c r="O74" i="13"/>
  <c r="Q74" i="13"/>
  <c r="A75" i="13"/>
  <c r="O75" i="13"/>
  <c r="Q75" i="13"/>
  <c r="A76" i="13"/>
  <c r="O76" i="13"/>
  <c r="Q76" i="13"/>
  <c r="A77" i="13"/>
  <c r="O77" i="13"/>
  <c r="Q77" i="13"/>
  <c r="A78" i="13"/>
  <c r="O78" i="13"/>
  <c r="Q78" i="13"/>
  <c r="A79" i="13"/>
  <c r="O79" i="13"/>
  <c r="Q79" i="13"/>
  <c r="A80" i="13"/>
  <c r="O80" i="13"/>
  <c r="Q80" i="13"/>
  <c r="A81" i="13"/>
  <c r="O81" i="13"/>
  <c r="Q81" i="13"/>
  <c r="A82" i="13"/>
  <c r="O82" i="13"/>
  <c r="Q82" i="13"/>
  <c r="A83" i="13"/>
  <c r="O83" i="13"/>
  <c r="Q83" i="13"/>
  <c r="A84" i="13"/>
  <c r="O84" i="13"/>
  <c r="Q84" i="13"/>
  <c r="A85" i="13"/>
  <c r="O85" i="13"/>
  <c r="Q85" i="13"/>
  <c r="A86" i="13"/>
  <c r="O86" i="13"/>
  <c r="Q86" i="13"/>
  <c r="A87" i="13"/>
  <c r="A88" i="13"/>
  <c r="A89" i="13"/>
  <c r="A90" i="13"/>
  <c r="O90" i="13"/>
  <c r="U90" i="13" s="1"/>
  <c r="Q90" i="13"/>
  <c r="W90" i="13" s="1"/>
  <c r="E91" i="13"/>
  <c r="X91" i="13"/>
  <c r="A92" i="13"/>
  <c r="O92" i="13"/>
  <c r="Q92" i="13"/>
  <c r="X111" i="13"/>
  <c r="X110" i="13"/>
  <c r="X109" i="13"/>
  <c r="X108" i="13"/>
  <c r="X107" i="13"/>
  <c r="X106" i="13"/>
  <c r="X105" i="13"/>
  <c r="X104" i="13"/>
  <c r="X103" i="13"/>
  <c r="X102" i="13"/>
  <c r="X101" i="13"/>
  <c r="X100" i="13"/>
  <c r="X99" i="13"/>
  <c r="X98" i="13"/>
  <c r="X97" i="13"/>
  <c r="X96" i="13"/>
  <c r="X95" i="13"/>
  <c r="X94" i="13"/>
  <c r="X93" i="13"/>
  <c r="X92" i="13"/>
  <c r="A93" i="13"/>
  <c r="O93" i="13"/>
  <c r="Q93" i="13"/>
  <c r="A94" i="13"/>
  <c r="O94" i="13"/>
  <c r="Q94" i="13"/>
  <c r="Q112" i="13" s="1"/>
  <c r="A95" i="13"/>
  <c r="O95" i="13"/>
  <c r="Q95" i="13"/>
  <c r="A96" i="13"/>
  <c r="O96" i="13"/>
  <c r="Q96" i="13"/>
  <c r="A97" i="13"/>
  <c r="O97" i="13"/>
  <c r="Q97" i="13"/>
  <c r="A98" i="13"/>
  <c r="O98" i="13"/>
  <c r="Q98" i="13"/>
  <c r="A99" i="13"/>
  <c r="O99" i="13"/>
  <c r="Q99" i="13"/>
  <c r="A100" i="13"/>
  <c r="O100" i="13"/>
  <c r="Q100" i="13"/>
  <c r="A101" i="13"/>
  <c r="O101" i="13"/>
  <c r="Q101" i="13"/>
  <c r="A102" i="13"/>
  <c r="O102" i="13"/>
  <c r="Q102" i="13"/>
  <c r="A103" i="13"/>
  <c r="O103" i="13"/>
  <c r="Q103" i="13"/>
  <c r="A104" i="13"/>
  <c r="O104" i="13"/>
  <c r="Q104" i="13"/>
  <c r="A105" i="13"/>
  <c r="O105" i="13"/>
  <c r="Q105" i="13"/>
  <c r="A106" i="13"/>
  <c r="O106" i="13"/>
  <c r="Q106" i="13"/>
  <c r="A107" i="13"/>
  <c r="O107" i="13"/>
  <c r="Q107" i="13"/>
  <c r="A108" i="13"/>
  <c r="A109" i="13"/>
  <c r="A110" i="13"/>
  <c r="A111" i="13"/>
  <c r="O111" i="13"/>
  <c r="U111" i="13" s="1"/>
  <c r="Q111" i="13"/>
  <c r="W111" i="13"/>
  <c r="E112" i="13"/>
  <c r="X112" i="13"/>
  <c r="A113" i="13"/>
  <c r="O113" i="13"/>
  <c r="Q113" i="13"/>
  <c r="X132" i="13"/>
  <c r="X131" i="13"/>
  <c r="X130" i="13"/>
  <c r="X129" i="13"/>
  <c r="X128" i="13"/>
  <c r="X127" i="13"/>
  <c r="X126" i="13"/>
  <c r="X125" i="13"/>
  <c r="X124" i="13"/>
  <c r="X123" i="13"/>
  <c r="X122" i="13"/>
  <c r="X121" i="13"/>
  <c r="X120" i="13"/>
  <c r="X119" i="13"/>
  <c r="X118" i="13"/>
  <c r="X117" i="13"/>
  <c r="X116" i="13"/>
  <c r="T113" i="13" s="1"/>
  <c r="X115" i="13"/>
  <c r="X114" i="13"/>
  <c r="X113" i="13"/>
  <c r="A114" i="13"/>
  <c r="O114" i="13"/>
  <c r="Q114" i="13"/>
  <c r="A115" i="13"/>
  <c r="O115" i="13"/>
  <c r="Q115" i="13"/>
  <c r="A116" i="13"/>
  <c r="O116" i="13"/>
  <c r="Q116" i="13"/>
  <c r="A117" i="13"/>
  <c r="O117" i="13"/>
  <c r="Q117" i="13"/>
  <c r="A118" i="13"/>
  <c r="O118" i="13"/>
  <c r="Q118" i="13"/>
  <c r="A119" i="13"/>
  <c r="O119" i="13"/>
  <c r="Q119" i="13"/>
  <c r="A120" i="13"/>
  <c r="O120" i="13"/>
  <c r="Q120" i="13"/>
  <c r="A121" i="13"/>
  <c r="O121" i="13"/>
  <c r="Q121" i="13"/>
  <c r="A122" i="13"/>
  <c r="O122" i="13"/>
  <c r="Q122" i="13"/>
  <c r="A123" i="13"/>
  <c r="O123" i="13"/>
  <c r="Q123" i="13"/>
  <c r="A124" i="13"/>
  <c r="O124" i="13"/>
  <c r="Q124" i="13"/>
  <c r="A125" i="13"/>
  <c r="O125" i="13"/>
  <c r="Q125" i="13"/>
  <c r="A126" i="13"/>
  <c r="O126" i="13"/>
  <c r="Q126" i="13"/>
  <c r="A127" i="13"/>
  <c r="O127" i="13"/>
  <c r="Q127" i="13"/>
  <c r="A128" i="13"/>
  <c r="O128" i="13"/>
  <c r="Q128" i="13"/>
  <c r="A129" i="13"/>
  <c r="A130" i="13"/>
  <c r="A131" i="13"/>
  <c r="A132" i="13"/>
  <c r="O132" i="13"/>
  <c r="U132" i="13" s="1"/>
  <c r="Q132" i="13"/>
  <c r="W132" i="13" s="1"/>
  <c r="E133" i="13"/>
  <c r="X133" i="13"/>
  <c r="A134" i="13"/>
  <c r="O134" i="13"/>
  <c r="Q134" i="13"/>
  <c r="X153" i="13"/>
  <c r="X152" i="13"/>
  <c r="X151" i="13"/>
  <c r="X150" i="13"/>
  <c r="X149" i="13"/>
  <c r="X148" i="13"/>
  <c r="X147" i="13"/>
  <c r="X146" i="13"/>
  <c r="X145" i="13"/>
  <c r="X144" i="13"/>
  <c r="X143" i="13"/>
  <c r="X142" i="13"/>
  <c r="X141" i="13"/>
  <c r="X140" i="13"/>
  <c r="X139" i="13"/>
  <c r="X138" i="13"/>
  <c r="X137" i="13"/>
  <c r="R134" i="13" s="1"/>
  <c r="U134" i="13" s="1"/>
  <c r="X136" i="13"/>
  <c r="X135" i="13"/>
  <c r="X134" i="13"/>
  <c r="A135" i="13"/>
  <c r="O135" i="13"/>
  <c r="Q135" i="13"/>
  <c r="A136" i="13"/>
  <c r="O136" i="13"/>
  <c r="Q136" i="13"/>
  <c r="A137" i="13"/>
  <c r="O137" i="13"/>
  <c r="Q137" i="13"/>
  <c r="A138" i="13"/>
  <c r="O138" i="13"/>
  <c r="Q138" i="13"/>
  <c r="A139" i="13"/>
  <c r="O139" i="13"/>
  <c r="Q139" i="13"/>
  <c r="A140" i="13"/>
  <c r="O140" i="13"/>
  <c r="Q140" i="13"/>
  <c r="A141" i="13"/>
  <c r="O141" i="13"/>
  <c r="Q141" i="13"/>
  <c r="A142" i="13"/>
  <c r="O142" i="13"/>
  <c r="Q142" i="13"/>
  <c r="A143" i="13"/>
  <c r="O143" i="13"/>
  <c r="Q143" i="13"/>
  <c r="A144" i="13"/>
  <c r="O144" i="13"/>
  <c r="Q144" i="13"/>
  <c r="A145" i="13"/>
  <c r="O145" i="13"/>
  <c r="Q145" i="13"/>
  <c r="A146" i="13"/>
  <c r="O146" i="13"/>
  <c r="Q146" i="13"/>
  <c r="A147" i="13"/>
  <c r="O147" i="13"/>
  <c r="Q147" i="13"/>
  <c r="A148" i="13"/>
  <c r="O148" i="13"/>
  <c r="Q148" i="13"/>
  <c r="A149" i="13"/>
  <c r="O149" i="13"/>
  <c r="Q149" i="13"/>
  <c r="A150" i="13"/>
  <c r="A151" i="13"/>
  <c r="A152" i="13"/>
  <c r="A153" i="13"/>
  <c r="O153" i="13"/>
  <c r="U153" i="13" s="1"/>
  <c r="Q153" i="13"/>
  <c r="W153" i="13"/>
  <c r="E154" i="13"/>
  <c r="X154" i="13"/>
  <c r="A155" i="13"/>
  <c r="O155" i="13"/>
  <c r="Q155" i="13"/>
  <c r="X174" i="13"/>
  <c r="X173" i="13"/>
  <c r="X172" i="13"/>
  <c r="X171" i="13"/>
  <c r="X170" i="13"/>
  <c r="X169" i="13"/>
  <c r="X168" i="13"/>
  <c r="X167" i="13"/>
  <c r="X166" i="13"/>
  <c r="X165" i="13"/>
  <c r="X164" i="13"/>
  <c r="X163" i="13"/>
  <c r="X162" i="13"/>
  <c r="X161" i="13"/>
  <c r="X160" i="13"/>
  <c r="X159" i="13"/>
  <c r="X158" i="13"/>
  <c r="X157" i="13"/>
  <c r="X156" i="13"/>
  <c r="X155" i="13"/>
  <c r="T168" i="13" s="1"/>
  <c r="W168" i="13" s="1"/>
  <c r="A156" i="13"/>
  <c r="O156" i="13"/>
  <c r="Q156" i="13"/>
  <c r="A157" i="13"/>
  <c r="O157" i="13"/>
  <c r="Q157" i="13"/>
  <c r="A158" i="13"/>
  <c r="O158" i="13"/>
  <c r="O175" i="13" s="1"/>
  <c r="Q158" i="13"/>
  <c r="A159" i="13"/>
  <c r="O159" i="13"/>
  <c r="Q159" i="13"/>
  <c r="A160" i="13"/>
  <c r="O160" i="13"/>
  <c r="Q160" i="13"/>
  <c r="A161" i="13"/>
  <c r="O161" i="13"/>
  <c r="Q161" i="13"/>
  <c r="A162" i="13"/>
  <c r="O162" i="13"/>
  <c r="Q162" i="13"/>
  <c r="A163" i="13"/>
  <c r="O163" i="13"/>
  <c r="Q163" i="13"/>
  <c r="A164" i="13"/>
  <c r="O164" i="13"/>
  <c r="Q164" i="13"/>
  <c r="A165" i="13"/>
  <c r="O165" i="13"/>
  <c r="Q165" i="13"/>
  <c r="A166" i="13"/>
  <c r="O166" i="13"/>
  <c r="Q166" i="13"/>
  <c r="A167" i="13"/>
  <c r="O167" i="13"/>
  <c r="Q167" i="13"/>
  <c r="A168" i="13"/>
  <c r="O168" i="13"/>
  <c r="Q168" i="13"/>
  <c r="A169" i="13"/>
  <c r="O169" i="13"/>
  <c r="Q169" i="13"/>
  <c r="A170" i="13"/>
  <c r="O170" i="13"/>
  <c r="Q170" i="13"/>
  <c r="A171" i="13"/>
  <c r="A172" i="13"/>
  <c r="A173" i="13"/>
  <c r="A174" i="13"/>
  <c r="O174" i="13"/>
  <c r="U174" i="13" s="1"/>
  <c r="Q174" i="13"/>
  <c r="W174" i="13"/>
  <c r="E175" i="13"/>
  <c r="X175" i="13"/>
  <c r="A176" i="13"/>
  <c r="O176" i="13"/>
  <c r="Q176" i="13"/>
  <c r="X195" i="13"/>
  <c r="X194" i="13"/>
  <c r="X193" i="13"/>
  <c r="X192" i="13"/>
  <c r="X191" i="13"/>
  <c r="X190" i="13"/>
  <c r="X189" i="13"/>
  <c r="X188" i="13"/>
  <c r="X187" i="13"/>
  <c r="X186" i="13"/>
  <c r="X185" i="13"/>
  <c r="X184" i="13"/>
  <c r="X183" i="13"/>
  <c r="X182" i="13"/>
  <c r="X181" i="13"/>
  <c r="T177" i="13" s="1"/>
  <c r="X180" i="13"/>
  <c r="X179" i="13"/>
  <c r="X178" i="13"/>
  <c r="R187" i="13"/>
  <c r="X177" i="13"/>
  <c r="X176" i="13"/>
  <c r="A177" i="13"/>
  <c r="O177" i="13"/>
  <c r="Q177" i="13"/>
  <c r="A178" i="13"/>
  <c r="O178" i="13"/>
  <c r="Q178" i="13"/>
  <c r="A179" i="13"/>
  <c r="O179" i="13"/>
  <c r="Q179" i="13"/>
  <c r="A180" i="13"/>
  <c r="O180" i="13"/>
  <c r="Q180" i="13"/>
  <c r="A181" i="13"/>
  <c r="O181" i="13"/>
  <c r="Q181" i="13"/>
  <c r="A182" i="13"/>
  <c r="O182" i="13"/>
  <c r="Q182" i="13"/>
  <c r="A183" i="13"/>
  <c r="O183" i="13"/>
  <c r="Q183" i="13"/>
  <c r="A184" i="13"/>
  <c r="O184" i="13"/>
  <c r="Q184" i="13"/>
  <c r="A185" i="13"/>
  <c r="O185" i="13"/>
  <c r="Q185" i="13"/>
  <c r="A186" i="13"/>
  <c r="O186" i="13"/>
  <c r="Q186" i="13"/>
  <c r="A187" i="13"/>
  <c r="O187" i="13"/>
  <c r="Q187" i="13"/>
  <c r="A188" i="13"/>
  <c r="O188" i="13"/>
  <c r="Q188" i="13"/>
  <c r="A189" i="13"/>
  <c r="O189" i="13"/>
  <c r="Q189" i="13"/>
  <c r="A190" i="13"/>
  <c r="O190" i="13"/>
  <c r="Q190" i="13"/>
  <c r="A191" i="13"/>
  <c r="O191" i="13"/>
  <c r="Q191" i="13"/>
  <c r="A192" i="13"/>
  <c r="A193" i="13"/>
  <c r="A194" i="13"/>
  <c r="A195" i="13"/>
  <c r="O195" i="13"/>
  <c r="U195" i="13" s="1"/>
  <c r="Q195" i="13"/>
  <c r="W195" i="13" s="1"/>
  <c r="E196" i="13"/>
  <c r="X196" i="13"/>
  <c r="A197" i="13"/>
  <c r="O197" i="13"/>
  <c r="Q197" i="13"/>
  <c r="X216" i="13"/>
  <c r="X215" i="13"/>
  <c r="X214" i="13"/>
  <c r="X213" i="13"/>
  <c r="X212" i="13"/>
  <c r="X211" i="13"/>
  <c r="X210" i="13"/>
  <c r="X209" i="13"/>
  <c r="X208" i="13"/>
  <c r="X207" i="13"/>
  <c r="X206" i="13"/>
  <c r="X205" i="13"/>
  <c r="X204" i="13"/>
  <c r="X203" i="13"/>
  <c r="X202" i="13"/>
  <c r="X201" i="13"/>
  <c r="X200" i="13"/>
  <c r="X199" i="13"/>
  <c r="X198" i="13"/>
  <c r="X197" i="13"/>
  <c r="A198" i="13"/>
  <c r="O198" i="13"/>
  <c r="Q198" i="13"/>
  <c r="A199" i="13"/>
  <c r="O199" i="13"/>
  <c r="Q199" i="13"/>
  <c r="A200" i="13"/>
  <c r="O200" i="13"/>
  <c r="Q200" i="13"/>
  <c r="A201" i="13"/>
  <c r="O201" i="13"/>
  <c r="Q201" i="13"/>
  <c r="A202" i="13"/>
  <c r="O202" i="13"/>
  <c r="Q202" i="13"/>
  <c r="A203" i="13"/>
  <c r="O203" i="13"/>
  <c r="Q203" i="13"/>
  <c r="A204" i="13"/>
  <c r="O204" i="13"/>
  <c r="Q204" i="13"/>
  <c r="A205" i="13"/>
  <c r="O205" i="13"/>
  <c r="Q205" i="13"/>
  <c r="A206" i="13"/>
  <c r="O206" i="13"/>
  <c r="Q206" i="13"/>
  <c r="A207" i="13"/>
  <c r="O207" i="13"/>
  <c r="Q207" i="13"/>
  <c r="A208" i="13"/>
  <c r="O208" i="13"/>
  <c r="Q208" i="13"/>
  <c r="A209" i="13"/>
  <c r="O209" i="13"/>
  <c r="Q209" i="13"/>
  <c r="A210" i="13"/>
  <c r="O210" i="13"/>
  <c r="Q210" i="13"/>
  <c r="A211" i="13"/>
  <c r="O211" i="13"/>
  <c r="Q211" i="13"/>
  <c r="A212" i="13"/>
  <c r="O212" i="13"/>
  <c r="Q212" i="13"/>
  <c r="A213" i="13"/>
  <c r="A214" i="13"/>
  <c r="A215" i="13"/>
  <c r="A216" i="13"/>
  <c r="O216" i="13"/>
  <c r="U216" i="13" s="1"/>
  <c r="Q216" i="13"/>
  <c r="W216" i="13" s="1"/>
  <c r="E217" i="13"/>
  <c r="X217" i="13"/>
  <c r="A218" i="13"/>
  <c r="O218" i="13"/>
  <c r="Q218" i="13"/>
  <c r="X237" i="13"/>
  <c r="X236" i="13"/>
  <c r="X235" i="13"/>
  <c r="X234" i="13"/>
  <c r="X233" i="13"/>
  <c r="X232" i="13"/>
  <c r="X231" i="13"/>
  <c r="X230" i="13"/>
  <c r="X229" i="13"/>
  <c r="X228" i="13"/>
  <c r="X227" i="13"/>
  <c r="X226" i="13"/>
  <c r="X225" i="13"/>
  <c r="X224" i="13"/>
  <c r="X223" i="13"/>
  <c r="X222" i="13"/>
  <c r="X221" i="13"/>
  <c r="X220" i="13"/>
  <c r="X219" i="13"/>
  <c r="X218" i="13"/>
  <c r="A219" i="13"/>
  <c r="O219" i="13"/>
  <c r="Q219" i="13"/>
  <c r="A220" i="13"/>
  <c r="O220" i="13"/>
  <c r="Q220" i="13"/>
  <c r="A221" i="13"/>
  <c r="O221" i="13"/>
  <c r="Q221" i="13"/>
  <c r="A222" i="13"/>
  <c r="O222" i="13"/>
  <c r="Q222" i="13"/>
  <c r="A223" i="13"/>
  <c r="O223" i="13"/>
  <c r="Q223" i="13"/>
  <c r="A224" i="13"/>
  <c r="O224" i="13"/>
  <c r="Q224" i="13"/>
  <c r="A225" i="13"/>
  <c r="O225" i="13"/>
  <c r="Q225" i="13"/>
  <c r="A226" i="13"/>
  <c r="O226" i="13"/>
  <c r="Q226" i="13"/>
  <c r="A227" i="13"/>
  <c r="O227" i="13"/>
  <c r="Q227" i="13"/>
  <c r="A228" i="13"/>
  <c r="O228" i="13"/>
  <c r="Q228" i="13"/>
  <c r="A229" i="13"/>
  <c r="O229" i="13"/>
  <c r="Q229" i="13"/>
  <c r="A230" i="13"/>
  <c r="O230" i="13"/>
  <c r="Q230" i="13"/>
  <c r="A231" i="13"/>
  <c r="O231" i="13"/>
  <c r="Q231" i="13"/>
  <c r="A232" i="13"/>
  <c r="O232" i="13"/>
  <c r="Q232" i="13"/>
  <c r="A233" i="13"/>
  <c r="O233" i="13"/>
  <c r="Q233" i="13"/>
  <c r="A234" i="13"/>
  <c r="A235" i="13"/>
  <c r="A236" i="13"/>
  <c r="A237" i="13"/>
  <c r="O237" i="13"/>
  <c r="U237" i="13" s="1"/>
  <c r="Q237" i="13"/>
  <c r="W237" i="13" s="1"/>
  <c r="E238" i="13"/>
  <c r="X238" i="13"/>
  <c r="A239" i="13"/>
  <c r="O239" i="13"/>
  <c r="Q239" i="13"/>
  <c r="X258" i="13"/>
  <c r="X257" i="13"/>
  <c r="X256" i="13"/>
  <c r="X255" i="13"/>
  <c r="X254" i="13"/>
  <c r="X253" i="13"/>
  <c r="X252" i="13"/>
  <c r="X251" i="13"/>
  <c r="X250" i="13"/>
  <c r="X249" i="13"/>
  <c r="X248" i="13"/>
  <c r="X247" i="13"/>
  <c r="X246" i="13"/>
  <c r="X245" i="13"/>
  <c r="X244" i="13"/>
  <c r="X243" i="13"/>
  <c r="X242" i="13"/>
  <c r="X241" i="13"/>
  <c r="T239" i="13" s="1"/>
  <c r="X240" i="13"/>
  <c r="X239" i="13"/>
  <c r="A240" i="13"/>
  <c r="O240" i="13"/>
  <c r="Q240" i="13"/>
  <c r="A241" i="13"/>
  <c r="O241" i="13"/>
  <c r="Q241" i="13"/>
  <c r="A242" i="13"/>
  <c r="O242" i="13"/>
  <c r="Q242" i="13"/>
  <c r="A243" i="13"/>
  <c r="O243" i="13"/>
  <c r="Q243" i="13"/>
  <c r="A244" i="13"/>
  <c r="O244" i="13"/>
  <c r="Q244" i="13"/>
  <c r="A245" i="13"/>
  <c r="O245" i="13"/>
  <c r="Q245" i="13"/>
  <c r="A246" i="13"/>
  <c r="O246" i="13"/>
  <c r="Q246" i="13"/>
  <c r="A247" i="13"/>
  <c r="O247" i="13"/>
  <c r="Q247" i="13"/>
  <c r="A248" i="13"/>
  <c r="O248" i="13"/>
  <c r="Q248" i="13"/>
  <c r="A249" i="13"/>
  <c r="O249" i="13"/>
  <c r="Q249" i="13"/>
  <c r="A250" i="13"/>
  <c r="O250" i="13"/>
  <c r="Q250" i="13"/>
  <c r="A251" i="13"/>
  <c r="O251" i="13"/>
  <c r="Q251" i="13"/>
  <c r="A252" i="13"/>
  <c r="O252" i="13"/>
  <c r="Q252" i="13"/>
  <c r="A253" i="13"/>
  <c r="O253" i="13"/>
  <c r="Q253" i="13"/>
  <c r="A254" i="13"/>
  <c r="O254" i="13"/>
  <c r="Q254" i="13"/>
  <c r="A255" i="13"/>
  <c r="A256" i="13"/>
  <c r="A257" i="13"/>
  <c r="A258" i="13"/>
  <c r="O258" i="13"/>
  <c r="U258" i="13" s="1"/>
  <c r="Q258" i="13"/>
  <c r="W258" i="13"/>
  <c r="E259" i="13"/>
  <c r="X259" i="13"/>
  <c r="A260" i="13"/>
  <c r="O260" i="13"/>
  <c r="Q260" i="13"/>
  <c r="X279" i="13"/>
  <c r="X278" i="13"/>
  <c r="X277" i="13"/>
  <c r="X276" i="13"/>
  <c r="X275" i="13"/>
  <c r="X274" i="13"/>
  <c r="X273" i="13"/>
  <c r="X272" i="13"/>
  <c r="X271" i="13"/>
  <c r="X270" i="13"/>
  <c r="X269" i="13"/>
  <c r="X268" i="13"/>
  <c r="X267" i="13"/>
  <c r="X266" i="13"/>
  <c r="X265" i="13"/>
  <c r="X264" i="13"/>
  <c r="X263" i="13"/>
  <c r="R274" i="13" s="1"/>
  <c r="U274" i="13" s="1"/>
  <c r="X262" i="13"/>
  <c r="X261" i="13"/>
  <c r="X260" i="13"/>
  <c r="A261" i="13"/>
  <c r="O261" i="13"/>
  <c r="Q261" i="13"/>
  <c r="A262" i="13"/>
  <c r="O262" i="13"/>
  <c r="Q262" i="13"/>
  <c r="A263" i="13"/>
  <c r="O263" i="13"/>
  <c r="Q263" i="13"/>
  <c r="A264" i="13"/>
  <c r="O264" i="13"/>
  <c r="Q264" i="13"/>
  <c r="A265" i="13"/>
  <c r="O265" i="13"/>
  <c r="Q265" i="13"/>
  <c r="A266" i="13"/>
  <c r="O266" i="13"/>
  <c r="Q266" i="13"/>
  <c r="A267" i="13"/>
  <c r="O267" i="13"/>
  <c r="Q267" i="13"/>
  <c r="A268" i="13"/>
  <c r="O268" i="13"/>
  <c r="Q268" i="13"/>
  <c r="A269" i="13"/>
  <c r="O269" i="13"/>
  <c r="Q269" i="13"/>
  <c r="A270" i="13"/>
  <c r="O270" i="13"/>
  <c r="Q270" i="13"/>
  <c r="A271" i="13"/>
  <c r="O271" i="13"/>
  <c r="Q271" i="13"/>
  <c r="A272" i="13"/>
  <c r="O272" i="13"/>
  <c r="Q272" i="13"/>
  <c r="A273" i="13"/>
  <c r="O273" i="13"/>
  <c r="Q273" i="13"/>
  <c r="A274" i="13"/>
  <c r="O274" i="13"/>
  <c r="Q274" i="13"/>
  <c r="A275" i="13"/>
  <c r="O275" i="13"/>
  <c r="Q275" i="13"/>
  <c r="A276" i="13"/>
  <c r="A277" i="13"/>
  <c r="A278" i="13"/>
  <c r="A279" i="13"/>
  <c r="O279" i="13"/>
  <c r="U279" i="13"/>
  <c r="Q279" i="13"/>
  <c r="W279" i="13" s="1"/>
  <c r="E280" i="13"/>
  <c r="X280" i="13"/>
  <c r="A281" i="13"/>
  <c r="O281" i="13"/>
  <c r="Q281" i="13"/>
  <c r="X300" i="13"/>
  <c r="X299" i="13"/>
  <c r="X298" i="13"/>
  <c r="X297" i="13"/>
  <c r="X296" i="13"/>
  <c r="X295" i="13"/>
  <c r="X294" i="13"/>
  <c r="X293" i="13"/>
  <c r="X292" i="13"/>
  <c r="X291" i="13"/>
  <c r="X290" i="13"/>
  <c r="X289" i="13"/>
  <c r="X288" i="13"/>
  <c r="X287" i="13"/>
  <c r="X286" i="13"/>
  <c r="X285" i="13"/>
  <c r="X284" i="13"/>
  <c r="X283" i="13"/>
  <c r="X282" i="13"/>
  <c r="X281" i="13"/>
  <c r="T291" i="13" s="1"/>
  <c r="A282" i="13"/>
  <c r="O282" i="13"/>
  <c r="Q282" i="13"/>
  <c r="A283" i="13"/>
  <c r="O283" i="13"/>
  <c r="Q283" i="13"/>
  <c r="A284" i="13"/>
  <c r="O284" i="13"/>
  <c r="Q284" i="13"/>
  <c r="A285" i="13"/>
  <c r="O285" i="13"/>
  <c r="Q285" i="13"/>
  <c r="A286" i="13"/>
  <c r="O286" i="13"/>
  <c r="Q286" i="13"/>
  <c r="A287" i="13"/>
  <c r="O287" i="13"/>
  <c r="Q287" i="13"/>
  <c r="A288" i="13"/>
  <c r="O288" i="13"/>
  <c r="Q288" i="13"/>
  <c r="A289" i="13"/>
  <c r="O289" i="13"/>
  <c r="Q289" i="13"/>
  <c r="A290" i="13"/>
  <c r="O290" i="13"/>
  <c r="Q290" i="13"/>
  <c r="A291" i="13"/>
  <c r="O291" i="13"/>
  <c r="Q291" i="13"/>
  <c r="A292" i="13"/>
  <c r="O292" i="13"/>
  <c r="Q292" i="13"/>
  <c r="A293" i="13"/>
  <c r="O293" i="13"/>
  <c r="Q293" i="13"/>
  <c r="A294" i="13"/>
  <c r="O294" i="13"/>
  <c r="Q294" i="13"/>
  <c r="A295" i="13"/>
  <c r="O295" i="13"/>
  <c r="Q295" i="13"/>
  <c r="A296" i="13"/>
  <c r="O296" i="13"/>
  <c r="Q296" i="13"/>
  <c r="A297" i="13"/>
  <c r="A298" i="13"/>
  <c r="A299" i="13"/>
  <c r="A300" i="13"/>
  <c r="O300" i="13"/>
  <c r="U300" i="13" s="1"/>
  <c r="Q300" i="13"/>
  <c r="W300" i="13"/>
  <c r="E301" i="13"/>
  <c r="X301" i="13"/>
  <c r="A302" i="13"/>
  <c r="O302" i="13"/>
  <c r="O322" i="13" s="1"/>
  <c r="Q302" i="13"/>
  <c r="X321" i="13"/>
  <c r="X320" i="13"/>
  <c r="X319" i="13"/>
  <c r="X318" i="13"/>
  <c r="X317" i="13"/>
  <c r="X316" i="13"/>
  <c r="X315" i="13"/>
  <c r="X314" i="13"/>
  <c r="X313" i="13"/>
  <c r="X312" i="13"/>
  <c r="X311" i="13"/>
  <c r="X310" i="13"/>
  <c r="X309" i="13"/>
  <c r="X308" i="13"/>
  <c r="X307" i="13"/>
  <c r="X306" i="13"/>
  <c r="X305" i="13"/>
  <c r="X304" i="13"/>
  <c r="X303" i="13"/>
  <c r="R307" i="13" s="1"/>
  <c r="U307" i="13" s="1"/>
  <c r="X302" i="13"/>
  <c r="A303" i="13"/>
  <c r="O303" i="13"/>
  <c r="Q303" i="13"/>
  <c r="A304" i="13"/>
  <c r="O304" i="13"/>
  <c r="Q304" i="13"/>
  <c r="A305" i="13"/>
  <c r="O305" i="13"/>
  <c r="Q305" i="13"/>
  <c r="A306" i="13"/>
  <c r="O306" i="13"/>
  <c r="Q306" i="13"/>
  <c r="A307" i="13"/>
  <c r="O307" i="13"/>
  <c r="Q307" i="13"/>
  <c r="A308" i="13"/>
  <c r="O308" i="13"/>
  <c r="Q308" i="13"/>
  <c r="A309" i="13"/>
  <c r="O309" i="13"/>
  <c r="Q309" i="13"/>
  <c r="A310" i="13"/>
  <c r="O310" i="13"/>
  <c r="Q310" i="13"/>
  <c r="A311" i="13"/>
  <c r="O311" i="13"/>
  <c r="Q311" i="13"/>
  <c r="A312" i="13"/>
  <c r="O312" i="13"/>
  <c r="Q312" i="13"/>
  <c r="A313" i="13"/>
  <c r="O313" i="13"/>
  <c r="Q313" i="13"/>
  <c r="A314" i="13"/>
  <c r="O314" i="13"/>
  <c r="Q314" i="13"/>
  <c r="A315" i="13"/>
  <c r="O315" i="13"/>
  <c r="Q315" i="13"/>
  <c r="A316" i="13"/>
  <c r="O316" i="13"/>
  <c r="Q316" i="13"/>
  <c r="A317" i="13"/>
  <c r="O317" i="13"/>
  <c r="Q317" i="13"/>
  <c r="A318" i="13"/>
  <c r="A319" i="13"/>
  <c r="A320" i="13"/>
  <c r="A321" i="13"/>
  <c r="O321" i="13"/>
  <c r="U321" i="13"/>
  <c r="Q321" i="13"/>
  <c r="W321" i="13" s="1"/>
  <c r="E322" i="13"/>
  <c r="X322" i="13"/>
  <c r="A323" i="13"/>
  <c r="O323" i="13"/>
  <c r="Q323" i="13"/>
  <c r="X342" i="13"/>
  <c r="X341" i="13"/>
  <c r="X340" i="13"/>
  <c r="X339" i="13"/>
  <c r="X338" i="13"/>
  <c r="X337" i="13"/>
  <c r="X336" i="13"/>
  <c r="X335" i="13"/>
  <c r="X334" i="13"/>
  <c r="X333" i="13"/>
  <c r="X332" i="13"/>
  <c r="X331" i="13"/>
  <c r="X330" i="13"/>
  <c r="X329" i="13"/>
  <c r="X328" i="13"/>
  <c r="X327" i="13"/>
  <c r="X326" i="13"/>
  <c r="X325" i="13"/>
  <c r="T328" i="13" s="1"/>
  <c r="W328" i="13" s="1"/>
  <c r="X324" i="13"/>
  <c r="X323" i="13"/>
  <c r="A324" i="13"/>
  <c r="O324" i="13"/>
  <c r="Q324" i="13"/>
  <c r="A325" i="13"/>
  <c r="O325" i="13"/>
  <c r="Q325" i="13"/>
  <c r="A326" i="13"/>
  <c r="O326" i="13"/>
  <c r="Q326" i="13"/>
  <c r="A327" i="13"/>
  <c r="O327" i="13"/>
  <c r="Q327" i="13"/>
  <c r="A328" i="13"/>
  <c r="O328" i="13"/>
  <c r="Q328" i="13"/>
  <c r="A329" i="13"/>
  <c r="O329" i="13"/>
  <c r="Q329" i="13"/>
  <c r="A330" i="13"/>
  <c r="O330" i="13"/>
  <c r="Q330" i="13"/>
  <c r="A331" i="13"/>
  <c r="O331" i="13"/>
  <c r="Q331" i="13"/>
  <c r="W331" i="13" s="1"/>
  <c r="A332" i="13"/>
  <c r="O332" i="13"/>
  <c r="Q332" i="13"/>
  <c r="A333" i="13"/>
  <c r="O333" i="13"/>
  <c r="Q333" i="13"/>
  <c r="A334" i="13"/>
  <c r="O334" i="13"/>
  <c r="Q334" i="13"/>
  <c r="A335" i="13"/>
  <c r="O335" i="13"/>
  <c r="Q335" i="13"/>
  <c r="A336" i="13"/>
  <c r="O336" i="13"/>
  <c r="Q336" i="13"/>
  <c r="A337" i="13"/>
  <c r="O337" i="13"/>
  <c r="Q337" i="13"/>
  <c r="A338" i="13"/>
  <c r="O338" i="13"/>
  <c r="Q338" i="13"/>
  <c r="A339" i="13"/>
  <c r="A340" i="13"/>
  <c r="A341" i="13"/>
  <c r="A342" i="13"/>
  <c r="O342" i="13"/>
  <c r="U342" i="13" s="1"/>
  <c r="Q342" i="13"/>
  <c r="W342" i="13" s="1"/>
  <c r="E343" i="13"/>
  <c r="X343" i="13"/>
  <c r="A344" i="13"/>
  <c r="O344" i="13"/>
  <c r="Q344" i="13"/>
  <c r="X363" i="13"/>
  <c r="X362" i="13"/>
  <c r="X361" i="13"/>
  <c r="X360" i="13"/>
  <c r="X359" i="13"/>
  <c r="X358" i="13"/>
  <c r="X357" i="13"/>
  <c r="X356" i="13"/>
  <c r="X355" i="13"/>
  <c r="X354" i="13"/>
  <c r="X353" i="13"/>
  <c r="X352" i="13"/>
  <c r="X351" i="13"/>
  <c r="X350" i="13"/>
  <c r="X349" i="13"/>
  <c r="X348" i="13"/>
  <c r="X347" i="13"/>
  <c r="X346" i="13"/>
  <c r="X345" i="13"/>
  <c r="X344" i="13"/>
  <c r="A345" i="13"/>
  <c r="O345" i="13"/>
  <c r="Q345" i="13"/>
  <c r="A346" i="13"/>
  <c r="O346" i="13"/>
  <c r="Q346" i="13"/>
  <c r="A347" i="13"/>
  <c r="O347" i="13"/>
  <c r="Q347" i="13"/>
  <c r="A348" i="13"/>
  <c r="O348" i="13"/>
  <c r="Q348" i="13"/>
  <c r="A349" i="13"/>
  <c r="O349" i="13"/>
  <c r="Q349" i="13"/>
  <c r="A350" i="13"/>
  <c r="O350" i="13"/>
  <c r="Q350" i="13"/>
  <c r="A351" i="13"/>
  <c r="O351" i="13"/>
  <c r="Q351" i="13"/>
  <c r="A352" i="13"/>
  <c r="O352" i="13"/>
  <c r="Q352" i="13"/>
  <c r="A353" i="13"/>
  <c r="O353" i="13"/>
  <c r="Q353" i="13"/>
  <c r="A354" i="13"/>
  <c r="O354" i="13"/>
  <c r="Q354" i="13"/>
  <c r="A355" i="13"/>
  <c r="O355" i="13"/>
  <c r="Q355" i="13"/>
  <c r="A356" i="13"/>
  <c r="O356" i="13"/>
  <c r="Q356" i="13"/>
  <c r="A357" i="13"/>
  <c r="O357" i="13"/>
  <c r="Q357" i="13"/>
  <c r="A358" i="13"/>
  <c r="O358" i="13"/>
  <c r="Q358" i="13"/>
  <c r="A359" i="13"/>
  <c r="O359" i="13"/>
  <c r="Q359" i="13"/>
  <c r="A360" i="13"/>
  <c r="A361" i="13"/>
  <c r="A362" i="13"/>
  <c r="A363" i="13"/>
  <c r="O363" i="13"/>
  <c r="U363" i="13" s="1"/>
  <c r="Q363" i="13"/>
  <c r="W363" i="13"/>
  <c r="E364" i="13"/>
  <c r="X364" i="13"/>
  <c r="A365" i="13"/>
  <c r="O365" i="13"/>
  <c r="Q365" i="13"/>
  <c r="X384" i="13"/>
  <c r="X383" i="13"/>
  <c r="X382" i="13"/>
  <c r="X381" i="13"/>
  <c r="X380" i="13"/>
  <c r="X379" i="13"/>
  <c r="X378" i="13"/>
  <c r="X377" i="13"/>
  <c r="X376" i="13"/>
  <c r="X375" i="13"/>
  <c r="X374" i="13"/>
  <c r="X373" i="13"/>
  <c r="X372" i="13"/>
  <c r="X371" i="13"/>
  <c r="X370" i="13"/>
  <c r="X369" i="13"/>
  <c r="X368" i="13"/>
  <c r="T371" i="13" s="1"/>
  <c r="W371" i="13" s="1"/>
  <c r="X367" i="13"/>
  <c r="X366" i="13"/>
  <c r="X365" i="13"/>
  <c r="A366" i="13"/>
  <c r="O366" i="13"/>
  <c r="Q366" i="13"/>
  <c r="A367" i="13"/>
  <c r="O367" i="13"/>
  <c r="Q367" i="13"/>
  <c r="A368" i="13"/>
  <c r="O368" i="13"/>
  <c r="Q368" i="13"/>
  <c r="A369" i="13"/>
  <c r="O369" i="13"/>
  <c r="Q369" i="13"/>
  <c r="A370" i="13"/>
  <c r="O370" i="13"/>
  <c r="Q370" i="13"/>
  <c r="A371" i="13"/>
  <c r="O371" i="13"/>
  <c r="Q371" i="13"/>
  <c r="A372" i="13"/>
  <c r="O372" i="13"/>
  <c r="Q372" i="13"/>
  <c r="A373" i="13"/>
  <c r="O373" i="13"/>
  <c r="Q373" i="13"/>
  <c r="A374" i="13"/>
  <c r="O374" i="13"/>
  <c r="Q374" i="13"/>
  <c r="A375" i="13"/>
  <c r="O375" i="13"/>
  <c r="Q375" i="13"/>
  <c r="A376" i="13"/>
  <c r="O376" i="13"/>
  <c r="Q376" i="13"/>
  <c r="A377" i="13"/>
  <c r="O377" i="13"/>
  <c r="Q377" i="13"/>
  <c r="A378" i="13"/>
  <c r="O378" i="13"/>
  <c r="Q378" i="13"/>
  <c r="A379" i="13"/>
  <c r="O379" i="13"/>
  <c r="Q379" i="13"/>
  <c r="A380" i="13"/>
  <c r="O380" i="13"/>
  <c r="Q380" i="13"/>
  <c r="A381" i="13"/>
  <c r="A382" i="13"/>
  <c r="A383" i="13"/>
  <c r="A384" i="13"/>
  <c r="O384" i="13"/>
  <c r="U384" i="13" s="1"/>
  <c r="Q384" i="13"/>
  <c r="W384" i="13" s="1"/>
  <c r="E385" i="13"/>
  <c r="X385" i="13"/>
  <c r="A386" i="13"/>
  <c r="O386" i="13"/>
  <c r="Q386" i="13"/>
  <c r="X405" i="13"/>
  <c r="X404" i="13"/>
  <c r="X403" i="13"/>
  <c r="X402" i="13"/>
  <c r="X401" i="13"/>
  <c r="X400" i="13"/>
  <c r="X399" i="13"/>
  <c r="X398" i="13"/>
  <c r="X397" i="13"/>
  <c r="X396" i="13"/>
  <c r="X395" i="13"/>
  <c r="X394" i="13"/>
  <c r="X393" i="13"/>
  <c r="X392" i="13"/>
  <c r="X391" i="13"/>
  <c r="X390" i="13"/>
  <c r="X389" i="13"/>
  <c r="X388" i="13"/>
  <c r="X387" i="13"/>
  <c r="X386" i="13"/>
  <c r="A387" i="13"/>
  <c r="O387" i="13"/>
  <c r="Q387" i="13"/>
  <c r="A388" i="13"/>
  <c r="O388" i="13"/>
  <c r="Q388" i="13"/>
  <c r="A389" i="13"/>
  <c r="O389" i="13"/>
  <c r="Q389" i="13"/>
  <c r="A390" i="13"/>
  <c r="O390" i="13"/>
  <c r="Q390" i="13"/>
  <c r="A391" i="13"/>
  <c r="O391" i="13"/>
  <c r="Q391" i="13"/>
  <c r="A392" i="13"/>
  <c r="O392" i="13"/>
  <c r="Q392" i="13"/>
  <c r="A393" i="13"/>
  <c r="O393" i="13"/>
  <c r="Q393" i="13"/>
  <c r="A394" i="13"/>
  <c r="O394" i="13"/>
  <c r="Q394" i="13"/>
  <c r="A395" i="13"/>
  <c r="O395" i="13"/>
  <c r="Q395" i="13"/>
  <c r="A396" i="13"/>
  <c r="O396" i="13"/>
  <c r="Q396" i="13"/>
  <c r="A397" i="13"/>
  <c r="O397" i="13"/>
  <c r="Q397" i="13"/>
  <c r="A398" i="13"/>
  <c r="O398" i="13"/>
  <c r="Q398" i="13"/>
  <c r="A399" i="13"/>
  <c r="O399" i="13"/>
  <c r="Q399" i="13"/>
  <c r="A400" i="13"/>
  <c r="O400" i="13"/>
  <c r="Q400" i="13"/>
  <c r="A401" i="13"/>
  <c r="O401" i="13"/>
  <c r="Q401" i="13"/>
  <c r="A402" i="13"/>
  <c r="A403" i="13"/>
  <c r="A404" i="13"/>
  <c r="A405" i="13"/>
  <c r="O405" i="13"/>
  <c r="U405" i="13" s="1"/>
  <c r="Q405" i="13"/>
  <c r="W405" i="13" s="1"/>
  <c r="E406" i="13"/>
  <c r="X406" i="13"/>
  <c r="A407" i="13"/>
  <c r="O407" i="13"/>
  <c r="Q407" i="13"/>
  <c r="X426" i="13"/>
  <c r="X425" i="13"/>
  <c r="X424" i="13"/>
  <c r="X423" i="13"/>
  <c r="X422" i="13"/>
  <c r="X421" i="13"/>
  <c r="X420" i="13"/>
  <c r="X419" i="13"/>
  <c r="X418" i="13"/>
  <c r="X417" i="13"/>
  <c r="X416" i="13"/>
  <c r="X415" i="13"/>
  <c r="X414" i="13"/>
  <c r="X413" i="13"/>
  <c r="X412" i="13"/>
  <c r="X411" i="13"/>
  <c r="X410" i="13"/>
  <c r="X409" i="13"/>
  <c r="X408" i="13"/>
  <c r="X407" i="13"/>
  <c r="A408" i="13"/>
  <c r="O408" i="13"/>
  <c r="Q408" i="13"/>
  <c r="A409" i="13"/>
  <c r="O409" i="13"/>
  <c r="Q409" i="13"/>
  <c r="A410" i="13"/>
  <c r="O410" i="13"/>
  <c r="Q410" i="13"/>
  <c r="A411" i="13"/>
  <c r="O411" i="13"/>
  <c r="Q411" i="13"/>
  <c r="A412" i="13"/>
  <c r="O412" i="13"/>
  <c r="Q412" i="13"/>
  <c r="A413" i="13"/>
  <c r="O413" i="13"/>
  <c r="Q413" i="13"/>
  <c r="A414" i="13"/>
  <c r="O414" i="13"/>
  <c r="Q414" i="13"/>
  <c r="A415" i="13"/>
  <c r="O415" i="13"/>
  <c r="Q415" i="13"/>
  <c r="A416" i="13"/>
  <c r="O416" i="13"/>
  <c r="Q416" i="13"/>
  <c r="A417" i="13"/>
  <c r="O417" i="13"/>
  <c r="Q417" i="13"/>
  <c r="A418" i="13"/>
  <c r="O418" i="13"/>
  <c r="Q418" i="13"/>
  <c r="A419" i="13"/>
  <c r="O419" i="13"/>
  <c r="Q419" i="13"/>
  <c r="A420" i="13"/>
  <c r="O420" i="13"/>
  <c r="Q420" i="13"/>
  <c r="A421" i="13"/>
  <c r="O421" i="13"/>
  <c r="Q421" i="13"/>
  <c r="A422" i="13"/>
  <c r="O422" i="13"/>
  <c r="Q422" i="13"/>
  <c r="A423" i="13"/>
  <c r="A424" i="13"/>
  <c r="A425" i="13"/>
  <c r="A426" i="13"/>
  <c r="O426" i="13"/>
  <c r="U426" i="13" s="1"/>
  <c r="Q426" i="13"/>
  <c r="W426" i="13"/>
  <c r="E427" i="13"/>
  <c r="X427" i="13"/>
  <c r="R30" i="13"/>
  <c r="U30" i="13" s="1"/>
  <c r="T308" i="13"/>
  <c r="W308" i="13" s="1"/>
  <c r="T142" i="13"/>
  <c r="R81" i="13"/>
  <c r="U81" i="13" s="1"/>
  <c r="R379" i="13"/>
  <c r="T80" i="13"/>
  <c r="W80" i="13" s="1"/>
  <c r="R178" i="13"/>
  <c r="O7" i="140"/>
  <c r="O5" i="113"/>
  <c r="R397" i="13"/>
  <c r="U397" i="13" s="1"/>
  <c r="R399" i="13"/>
  <c r="U399" i="13" s="1"/>
  <c r="R395" i="13"/>
  <c r="T227" i="13"/>
  <c r="W227" i="13" s="1"/>
  <c r="T233" i="13"/>
  <c r="R232" i="13"/>
  <c r="T210" i="13"/>
  <c r="W210" i="13" s="1"/>
  <c r="T200" i="13"/>
  <c r="W200" i="13"/>
  <c r="T202" i="13"/>
  <c r="W202" i="13" s="1"/>
  <c r="R199" i="13"/>
  <c r="U199" i="13" s="1"/>
  <c r="R205" i="13"/>
  <c r="U205" i="13" s="1"/>
  <c r="R197" i="13"/>
  <c r="U197" i="13" s="1"/>
  <c r="R207" i="13"/>
  <c r="U207" i="13" s="1"/>
  <c r="T189" i="13"/>
  <c r="W189" i="13" s="1"/>
  <c r="R183" i="13"/>
  <c r="U183" i="13" s="1"/>
  <c r="R206" i="13"/>
  <c r="U206" i="13" s="1"/>
  <c r="R252" i="13"/>
  <c r="U252" i="13" s="1"/>
  <c r="T372" i="13"/>
  <c r="R368" i="13"/>
  <c r="U368" i="13"/>
  <c r="T161" i="13"/>
  <c r="W161" i="13" s="1"/>
  <c r="T138" i="13"/>
  <c r="W138" i="13" s="1"/>
  <c r="R149" i="13"/>
  <c r="U149" i="13" s="1"/>
  <c r="T147" i="13"/>
  <c r="W147" i="13" s="1"/>
  <c r="T117" i="13"/>
  <c r="W117" i="13" s="1"/>
  <c r="R32" i="13"/>
  <c r="U32" i="13" s="1"/>
  <c r="T41" i="13"/>
  <c r="W41" i="13" s="1"/>
  <c r="T35" i="13"/>
  <c r="W35" i="13" s="1"/>
  <c r="R34" i="13"/>
  <c r="U34" i="13" s="1"/>
  <c r="T29" i="13"/>
  <c r="W29" i="13" s="1"/>
  <c r="T43" i="13"/>
  <c r="W43" i="13" s="1"/>
  <c r="T34" i="13"/>
  <c r="W34" i="13" s="1"/>
  <c r="T36" i="13"/>
  <c r="R331" i="13"/>
  <c r="U331" i="13" s="1"/>
  <c r="R233" i="13"/>
  <c r="U233" i="13" s="1"/>
  <c r="R189" i="13"/>
  <c r="U189" i="13" s="1"/>
  <c r="R211" i="13"/>
  <c r="U211" i="13" s="1"/>
  <c r="R396" i="13"/>
  <c r="U396" i="13" s="1"/>
  <c r="T106" i="13"/>
  <c r="T203" i="13"/>
  <c r="W203" i="13" s="1"/>
  <c r="R400" i="13"/>
  <c r="U400" i="13" s="1"/>
  <c r="T262" i="13"/>
  <c r="W262" i="13" s="1"/>
  <c r="R99" i="13"/>
  <c r="U99" i="13" s="1"/>
  <c r="R105" i="13"/>
  <c r="U105" i="13" s="1"/>
  <c r="R101" i="13"/>
  <c r="O49" i="13"/>
  <c r="R411" i="13"/>
  <c r="U411" i="13" s="1"/>
  <c r="T416" i="13"/>
  <c r="W416" i="13" s="1"/>
  <c r="R419" i="13"/>
  <c r="U419" i="13" s="1"/>
  <c r="R409" i="13"/>
  <c r="R410" i="13"/>
  <c r="U410" i="13" s="1"/>
  <c r="R421" i="13"/>
  <c r="U421" i="13" s="1"/>
  <c r="T415" i="13"/>
  <c r="W415" i="13" s="1"/>
  <c r="T407" i="13"/>
  <c r="W407" i="13" s="1"/>
  <c r="R417" i="13"/>
  <c r="T413" i="13"/>
  <c r="W413" i="13" s="1"/>
  <c r="T420" i="13"/>
  <c r="W420" i="13" s="1"/>
  <c r="R408" i="13"/>
  <c r="U408" i="13" s="1"/>
  <c r="R356" i="13"/>
  <c r="U356" i="13" s="1"/>
  <c r="T356" i="13"/>
  <c r="W356" i="13" s="1"/>
  <c r="T346" i="13"/>
  <c r="W346" i="13" s="1"/>
  <c r="R348" i="13"/>
  <c r="U348" i="13" s="1"/>
  <c r="R352" i="13"/>
  <c r="T355" i="13"/>
  <c r="W355" i="13" s="1"/>
  <c r="R344" i="13"/>
  <c r="Q322" i="13"/>
  <c r="T304" i="13"/>
  <c r="W304" i="13" s="1"/>
  <c r="T295" i="13"/>
  <c r="T252" i="13"/>
  <c r="W252" i="13" s="1"/>
  <c r="R246" i="13"/>
  <c r="U246" i="13" s="1"/>
  <c r="R243" i="13"/>
  <c r="U243" i="13" s="1"/>
  <c r="Q238" i="13"/>
  <c r="T188" i="13"/>
  <c r="W188" i="13" s="1"/>
  <c r="T225" i="13"/>
  <c r="R413" i="13"/>
  <c r="U413" i="13" s="1"/>
  <c r="R102" i="13"/>
  <c r="U102" i="13" s="1"/>
  <c r="R226" i="13"/>
  <c r="U226" i="13" s="1"/>
  <c r="T99" i="13"/>
  <c r="W99" i="13" s="1"/>
  <c r="R200" i="13"/>
  <c r="U200" i="13"/>
  <c r="T205" i="13"/>
  <c r="W205" i="13" s="1"/>
  <c r="R202" i="13"/>
  <c r="U202" i="13" s="1"/>
  <c r="R223" i="13"/>
  <c r="U223" i="13" s="1"/>
  <c r="Q427" i="13"/>
  <c r="U232" i="13"/>
  <c r="T351" i="13"/>
  <c r="W351" i="13" s="1"/>
  <c r="R358" i="13"/>
  <c r="U358" i="13" s="1"/>
  <c r="R359" i="13"/>
  <c r="R347" i="13"/>
  <c r="U347" i="13" s="1"/>
  <c r="R260" i="13"/>
  <c r="T120" i="13"/>
  <c r="T96" i="13"/>
  <c r="W96" i="13"/>
  <c r="T100" i="13"/>
  <c r="W100" i="13" s="1"/>
  <c r="R107" i="13"/>
  <c r="U107" i="13" s="1"/>
  <c r="T84" i="13"/>
  <c r="W84" i="13" s="1"/>
  <c r="T75" i="13"/>
  <c r="W75" i="13" s="1"/>
  <c r="T74" i="13"/>
  <c r="W74" i="13" s="1"/>
  <c r="R86" i="13"/>
  <c r="U86" i="13" s="1"/>
  <c r="T85" i="13"/>
  <c r="W85" i="13" s="1"/>
  <c r="T79" i="13"/>
  <c r="W79" i="13"/>
  <c r="Q91" i="13"/>
  <c r="R21" i="13"/>
  <c r="R12" i="13"/>
  <c r="U12" i="13" s="1"/>
  <c r="U379" i="13"/>
  <c r="T400" i="13"/>
  <c r="W400" i="13" s="1"/>
  <c r="R401" i="13"/>
  <c r="U401" i="13" s="1"/>
  <c r="T388" i="13"/>
  <c r="W388" i="13" s="1"/>
  <c r="T367" i="13"/>
  <c r="R372" i="13"/>
  <c r="U372" i="13" s="1"/>
  <c r="R366" i="13"/>
  <c r="U366" i="13" s="1"/>
  <c r="T380" i="13"/>
  <c r="R375" i="13"/>
  <c r="U375" i="13" s="1"/>
  <c r="T373" i="13"/>
  <c r="W373" i="13" s="1"/>
  <c r="T331" i="13"/>
  <c r="R305" i="13"/>
  <c r="U305" i="13" s="1"/>
  <c r="R303" i="13"/>
  <c r="U303" i="13" s="1"/>
  <c r="T316" i="13"/>
  <c r="W316" i="13" s="1"/>
  <c r="T296" i="13"/>
  <c r="W296" i="13" s="1"/>
  <c r="R281" i="13"/>
  <c r="U281" i="13" s="1"/>
  <c r="R283" i="13"/>
  <c r="U283" i="13" s="1"/>
  <c r="T218" i="13"/>
  <c r="W218" i="13" s="1"/>
  <c r="T228" i="13"/>
  <c r="W228" i="13" s="1"/>
  <c r="T232" i="13"/>
  <c r="W232" i="13" s="1"/>
  <c r="R177" i="13"/>
  <c r="U177" i="13" s="1"/>
  <c r="R191" i="13"/>
  <c r="U191" i="13" s="1"/>
  <c r="U417" i="13"/>
  <c r="R345" i="13"/>
  <c r="O259" i="13"/>
  <c r="R116" i="13"/>
  <c r="U116" i="13" s="1"/>
  <c r="T63" i="13"/>
  <c r="W63" i="13" s="1"/>
  <c r="R57" i="13"/>
  <c r="U57" i="13" s="1"/>
  <c r="T52" i="13"/>
  <c r="W52" i="13" s="1"/>
  <c r="T65" i="13"/>
  <c r="W65" i="13" s="1"/>
  <c r="T64" i="13"/>
  <c r="W64" i="13" s="1"/>
  <c r="U344" i="13"/>
  <c r="W367" i="13"/>
  <c r="N5" i="113"/>
  <c r="W113" i="13" l="1"/>
  <c r="U260" i="13"/>
  <c r="T314" i="13"/>
  <c r="W314" i="13" s="1"/>
  <c r="R294" i="13"/>
  <c r="U294" i="13" s="1"/>
  <c r="U326" i="13"/>
  <c r="T326" i="13"/>
  <c r="W326" i="13" s="1"/>
  <c r="R324" i="13"/>
  <c r="R326" i="13"/>
  <c r="R329" i="13"/>
  <c r="U329" i="13" s="1"/>
  <c r="R330" i="13"/>
  <c r="U330" i="13" s="1"/>
  <c r="T327" i="13"/>
  <c r="W327" i="13" s="1"/>
  <c r="R325" i="13"/>
  <c r="U325" i="13" s="1"/>
  <c r="T324" i="13"/>
  <c r="R338" i="13"/>
  <c r="U338" i="13" s="1"/>
  <c r="T336" i="13"/>
  <c r="W336" i="13" s="1"/>
  <c r="R334" i="13"/>
  <c r="U334" i="13" s="1"/>
  <c r="R323" i="13"/>
  <c r="U323" i="13" s="1"/>
  <c r="R336" i="13"/>
  <c r="U336" i="13" s="1"/>
  <c r="T333" i="13"/>
  <c r="W333" i="13" s="1"/>
  <c r="R333" i="13"/>
  <c r="U333" i="13" s="1"/>
  <c r="T338" i="13"/>
  <c r="W338" i="13" s="1"/>
  <c r="T337" i="13"/>
  <c r="W337" i="13" s="1"/>
  <c r="T335" i="13"/>
  <c r="W335" i="13" s="1"/>
  <c r="T330" i="13"/>
  <c r="W330" i="13" s="1"/>
  <c r="T329" i="13"/>
  <c r="T334" i="13"/>
  <c r="W334" i="13" s="1"/>
  <c r="W295" i="13"/>
  <c r="W291" i="13"/>
  <c r="U264" i="13"/>
  <c r="Q280" i="13"/>
  <c r="R267" i="13"/>
  <c r="T275" i="13"/>
  <c r="W275" i="13" s="1"/>
  <c r="R262" i="13"/>
  <c r="T260" i="13"/>
  <c r="W260" i="13" s="1"/>
  <c r="R270" i="13"/>
  <c r="U270" i="13" s="1"/>
  <c r="R271" i="13"/>
  <c r="U271" i="13" s="1"/>
  <c r="T265" i="13"/>
  <c r="W265" i="13" s="1"/>
  <c r="T273" i="13"/>
  <c r="W273" i="13" s="1"/>
  <c r="T272" i="13"/>
  <c r="W272" i="13" s="1"/>
  <c r="R266" i="13"/>
  <c r="U266" i="13" s="1"/>
  <c r="R272" i="13"/>
  <c r="U272" i="13" s="1"/>
  <c r="T269" i="13"/>
  <c r="W269" i="13" s="1"/>
  <c r="R263" i="13"/>
  <c r="U263" i="13" s="1"/>
  <c r="T267" i="13"/>
  <c r="W267" i="13" s="1"/>
  <c r="T263" i="13"/>
  <c r="W263" i="13" s="1"/>
  <c r="R269" i="13"/>
  <c r="U269" i="13" s="1"/>
  <c r="T270" i="13"/>
  <c r="W270" i="13" s="1"/>
  <c r="R261" i="13"/>
  <c r="U261" i="13" s="1"/>
  <c r="T266" i="13"/>
  <c r="W266" i="13" s="1"/>
  <c r="T261" i="13"/>
  <c r="R264" i="13"/>
  <c r="R265" i="13"/>
  <c r="U265" i="13" s="1"/>
  <c r="T274" i="13"/>
  <c r="W274" i="13" s="1"/>
  <c r="R268" i="13"/>
  <c r="U268" i="13" s="1"/>
  <c r="T268" i="13"/>
  <c r="W268" i="13" s="1"/>
  <c r="O280" i="13"/>
  <c r="R240" i="13"/>
  <c r="T250" i="13"/>
  <c r="W250" i="13" s="1"/>
  <c r="R242" i="13"/>
  <c r="U242" i="13" s="1"/>
  <c r="T241" i="13"/>
  <c r="W241" i="13" s="1"/>
  <c r="T247" i="13"/>
  <c r="W247" i="13" s="1"/>
  <c r="T254" i="13"/>
  <c r="W254" i="13" s="1"/>
  <c r="R239" i="13"/>
  <c r="U239" i="13" s="1"/>
  <c r="T248" i="13"/>
  <c r="W248" i="13" s="1"/>
  <c r="T251" i="13"/>
  <c r="W251" i="13" s="1"/>
  <c r="T246" i="13"/>
  <c r="W246" i="13" s="1"/>
  <c r="T253" i="13"/>
  <c r="W253" i="13" s="1"/>
  <c r="T243" i="13"/>
  <c r="W243" i="13" s="1"/>
  <c r="R241" i="13"/>
  <c r="U241" i="13" s="1"/>
  <c r="R244" i="13"/>
  <c r="U244" i="13" s="1"/>
  <c r="R254" i="13"/>
  <c r="U254" i="13" s="1"/>
  <c r="R253" i="13"/>
  <c r="U253" i="13" s="1"/>
  <c r="T244" i="13"/>
  <c r="W244" i="13" s="1"/>
  <c r="R251" i="13"/>
  <c r="U251" i="13" s="1"/>
  <c r="T240" i="13"/>
  <c r="W240" i="13" s="1"/>
  <c r="R247" i="13"/>
  <c r="U247" i="13" s="1"/>
  <c r="R250" i="13"/>
  <c r="U250" i="13" s="1"/>
  <c r="T249" i="13"/>
  <c r="W249" i="13" s="1"/>
  <c r="Q259" i="13"/>
  <c r="T9" i="13"/>
  <c r="R14" i="13"/>
  <c r="T17" i="13"/>
  <c r="W17" i="13" s="1"/>
  <c r="R11" i="13"/>
  <c r="U11" i="13" s="1"/>
  <c r="T19" i="13"/>
  <c r="W19" i="13" s="1"/>
  <c r="T21" i="13"/>
  <c r="T13" i="13"/>
  <c r="W13" i="13" s="1"/>
  <c r="T8" i="13"/>
  <c r="R19" i="13"/>
  <c r="U19" i="13" s="1"/>
  <c r="W8" i="13"/>
  <c r="Q28" i="13"/>
  <c r="T54" i="13"/>
  <c r="W54" i="13" s="1"/>
  <c r="R117" i="13"/>
  <c r="U117" i="13" s="1"/>
  <c r="T179" i="13"/>
  <c r="W179" i="13" s="1"/>
  <c r="T306" i="13"/>
  <c r="W306" i="13" s="1"/>
  <c r="R13" i="13"/>
  <c r="U13" i="13" s="1"/>
  <c r="R113" i="13"/>
  <c r="U113" i="13" s="1"/>
  <c r="T242" i="13"/>
  <c r="W242" i="13" s="1"/>
  <c r="T245" i="13"/>
  <c r="W245" i="13" s="1"/>
  <c r="T310" i="13"/>
  <c r="W310" i="13" s="1"/>
  <c r="W239" i="13"/>
  <c r="U101" i="13"/>
  <c r="R181" i="13"/>
  <c r="R176" i="13"/>
  <c r="T124" i="13"/>
  <c r="W124" i="13" s="1"/>
  <c r="R140" i="13"/>
  <c r="T164" i="13"/>
  <c r="W164" i="13" s="1"/>
  <c r="R167" i="13"/>
  <c r="U167" i="13" s="1"/>
  <c r="T323" i="13"/>
  <c r="W323" i="13" s="1"/>
  <c r="T325" i="13"/>
  <c r="T390" i="13"/>
  <c r="W390" i="13" s="1"/>
  <c r="R388" i="13"/>
  <c r="U388" i="13" s="1"/>
  <c r="T396" i="13"/>
  <c r="W396" i="13" s="1"/>
  <c r="T394" i="13"/>
  <c r="W394" i="13" s="1"/>
  <c r="T393" i="13"/>
  <c r="W393" i="13" s="1"/>
  <c r="T401" i="13"/>
  <c r="W401" i="13" s="1"/>
  <c r="R393" i="13"/>
  <c r="U393" i="13" s="1"/>
  <c r="R390" i="13"/>
  <c r="U390" i="13" s="1"/>
  <c r="T392" i="13"/>
  <c r="W392" i="13" s="1"/>
  <c r="W329" i="13"/>
  <c r="W325" i="13"/>
  <c r="R289" i="13"/>
  <c r="T286" i="13"/>
  <c r="W286" i="13" s="1"/>
  <c r="R296" i="13"/>
  <c r="U296" i="13" s="1"/>
  <c r="T285" i="13"/>
  <c r="W285" i="13" s="1"/>
  <c r="T284" i="13"/>
  <c r="W284" i="13" s="1"/>
  <c r="R287" i="13"/>
  <c r="U287" i="13" s="1"/>
  <c r="T293" i="13"/>
  <c r="W293" i="13" s="1"/>
  <c r="R293" i="13"/>
  <c r="U293" i="13" s="1"/>
  <c r="T288" i="13"/>
  <c r="W288" i="13" s="1"/>
  <c r="T292" i="13"/>
  <c r="W292" i="13" s="1"/>
  <c r="R285" i="13"/>
  <c r="U285" i="13" s="1"/>
  <c r="R292" i="13"/>
  <c r="T290" i="13"/>
  <c r="W290" i="13" s="1"/>
  <c r="T289" i="13"/>
  <c r="W289" i="13" s="1"/>
  <c r="U240" i="13"/>
  <c r="U181" i="13"/>
  <c r="O343" i="13"/>
  <c r="U324" i="13"/>
  <c r="R311" i="13"/>
  <c r="U311" i="13" s="1"/>
  <c r="R314" i="13"/>
  <c r="R308" i="13"/>
  <c r="U308" i="13" s="1"/>
  <c r="T305" i="13"/>
  <c r="W305" i="13" s="1"/>
  <c r="R312" i="13"/>
  <c r="U312" i="13" s="1"/>
  <c r="T302" i="13"/>
  <c r="W302" i="13" s="1"/>
  <c r="R309" i="13"/>
  <c r="U309" i="13" s="1"/>
  <c r="R317" i="13"/>
  <c r="U317" i="13" s="1"/>
  <c r="T313" i="13"/>
  <c r="W313" i="13" s="1"/>
  <c r="R313" i="13"/>
  <c r="U313" i="13" s="1"/>
  <c r="T312" i="13"/>
  <c r="W312" i="13" s="1"/>
  <c r="R316" i="13"/>
  <c r="U316" i="13" s="1"/>
  <c r="Q301" i="13"/>
  <c r="U262" i="13"/>
  <c r="Q196" i="13"/>
  <c r="R184" i="13"/>
  <c r="U184" i="13" s="1"/>
  <c r="T185" i="13"/>
  <c r="W185" i="13" s="1"/>
  <c r="R179" i="13"/>
  <c r="U179" i="13" s="1"/>
  <c r="T180" i="13"/>
  <c r="W180" i="13" s="1"/>
  <c r="R180" i="13"/>
  <c r="U180" i="13" s="1"/>
  <c r="T187" i="13"/>
  <c r="W187" i="13" s="1"/>
  <c r="T191" i="13"/>
  <c r="W191" i="13" s="1"/>
  <c r="O196" i="13"/>
  <c r="U170" i="13"/>
  <c r="R165" i="13"/>
  <c r="U165" i="13" s="1"/>
  <c r="R168" i="13"/>
  <c r="U168" i="13" s="1"/>
  <c r="T155" i="13"/>
  <c r="T170" i="13"/>
  <c r="W170" i="13" s="1"/>
  <c r="R162" i="13"/>
  <c r="U162" i="13" s="1"/>
  <c r="T166" i="13"/>
  <c r="W166" i="13" s="1"/>
  <c r="T158" i="13"/>
  <c r="W158" i="13" s="1"/>
  <c r="R161" i="13"/>
  <c r="U161" i="13" s="1"/>
  <c r="T169" i="13"/>
  <c r="W169" i="13" s="1"/>
  <c r="T156" i="13"/>
  <c r="W156" i="13" s="1"/>
  <c r="R158" i="13"/>
  <c r="U158" i="13" s="1"/>
  <c r="T162" i="13"/>
  <c r="W162" i="13" s="1"/>
  <c r="R163" i="13"/>
  <c r="U163" i="13" s="1"/>
  <c r="R170" i="13"/>
  <c r="R159" i="13"/>
  <c r="T157" i="13"/>
  <c r="W157" i="13" s="1"/>
  <c r="R160" i="13"/>
  <c r="U160" i="13" s="1"/>
  <c r="R157" i="13"/>
  <c r="U157" i="13" s="1"/>
  <c r="Q175" i="13"/>
  <c r="W155" i="13"/>
  <c r="U140" i="13"/>
  <c r="Q154" i="13"/>
  <c r="O154" i="13"/>
  <c r="R135" i="13"/>
  <c r="U135" i="13" s="1"/>
  <c r="R136" i="13"/>
  <c r="U136" i="13" s="1"/>
  <c r="W120" i="13"/>
  <c r="T122" i="13"/>
  <c r="T128" i="13"/>
  <c r="W128" i="13" s="1"/>
  <c r="T114" i="13"/>
  <c r="W114" i="13" s="1"/>
  <c r="R114" i="13"/>
  <c r="U114" i="13" s="1"/>
  <c r="T121" i="13"/>
  <c r="W121" i="13" s="1"/>
  <c r="R126" i="13"/>
  <c r="R120" i="13"/>
  <c r="U120" i="13" s="1"/>
  <c r="R123" i="13"/>
  <c r="U123" i="13" s="1"/>
  <c r="R128" i="13"/>
  <c r="U128" i="13" s="1"/>
  <c r="T125" i="13"/>
  <c r="W125" i="13" s="1"/>
  <c r="T127" i="13"/>
  <c r="R124" i="13"/>
  <c r="U124" i="13" s="1"/>
  <c r="R125" i="13"/>
  <c r="U125" i="13" s="1"/>
  <c r="T118" i="13"/>
  <c r="W118" i="13" s="1"/>
  <c r="R122" i="13"/>
  <c r="U122" i="13" s="1"/>
  <c r="O112" i="13"/>
  <c r="R60" i="13"/>
  <c r="T60" i="13"/>
  <c r="W60" i="13" s="1"/>
  <c r="T56" i="13"/>
  <c r="W56" i="13" s="1"/>
  <c r="R51" i="13"/>
  <c r="U51" i="13" s="1"/>
  <c r="U21" i="13"/>
  <c r="O28" i="13"/>
  <c r="R56" i="13"/>
  <c r="U56" i="13" s="1"/>
  <c r="T58" i="13"/>
  <c r="W58" i="13" s="1"/>
  <c r="T178" i="13"/>
  <c r="W178" i="13" s="1"/>
  <c r="T282" i="13"/>
  <c r="W282" i="13" s="1"/>
  <c r="R310" i="13"/>
  <c r="U310" i="13" s="1"/>
  <c r="T317" i="13"/>
  <c r="W317" i="13" s="1"/>
  <c r="R337" i="13"/>
  <c r="U337" i="13" s="1"/>
  <c r="T332" i="13"/>
  <c r="W332" i="13" s="1"/>
  <c r="R16" i="13"/>
  <c r="U16" i="13" s="1"/>
  <c r="W261" i="13"/>
  <c r="O70" i="13"/>
  <c r="R245" i="13"/>
  <c r="U245" i="13" s="1"/>
  <c r="R248" i="13"/>
  <c r="U248" i="13" s="1"/>
  <c r="R295" i="13"/>
  <c r="U295" i="13" s="1"/>
  <c r="R304" i="13"/>
  <c r="U304" i="13" s="1"/>
  <c r="R275" i="13"/>
  <c r="U275" i="13" s="1"/>
  <c r="W106" i="13"/>
  <c r="R121" i="13"/>
  <c r="U121" i="13" s="1"/>
  <c r="R115" i="13"/>
  <c r="T145" i="13"/>
  <c r="W145" i="13" s="1"/>
  <c r="R139" i="13"/>
  <c r="U139" i="13" s="1"/>
  <c r="R169" i="13"/>
  <c r="U169" i="13" s="1"/>
  <c r="R188" i="13"/>
  <c r="U188" i="13" s="1"/>
  <c r="R328" i="13"/>
  <c r="U328" i="13" s="1"/>
  <c r="Q406" i="13"/>
  <c r="O427" i="13"/>
  <c r="T409" i="13"/>
  <c r="T417" i="13"/>
  <c r="W417" i="13" s="1"/>
  <c r="R420" i="13"/>
  <c r="U420" i="13" s="1"/>
  <c r="T411" i="13"/>
  <c r="W411" i="13" s="1"/>
  <c r="T412" i="13"/>
  <c r="W412" i="13" s="1"/>
  <c r="R415" i="13"/>
  <c r="U415" i="13" s="1"/>
  <c r="R418" i="13"/>
  <c r="U418" i="13" s="1"/>
  <c r="R412" i="13"/>
  <c r="U412" i="13" s="1"/>
  <c r="T414" i="13"/>
  <c r="W414" i="13" s="1"/>
  <c r="W380" i="13"/>
  <c r="W372" i="13"/>
  <c r="U352" i="13"/>
  <c r="Q364" i="13"/>
  <c r="T358" i="13"/>
  <c r="W358" i="13" s="1"/>
  <c r="R349" i="13"/>
  <c r="U349" i="13" s="1"/>
  <c r="T344" i="13"/>
  <c r="W344" i="13" s="1"/>
  <c r="R351" i="13"/>
  <c r="U351" i="13" s="1"/>
  <c r="T349" i="13"/>
  <c r="W349" i="13" s="1"/>
  <c r="R354" i="13"/>
  <c r="U354" i="13" s="1"/>
  <c r="R357" i="13"/>
  <c r="U357" i="13" s="1"/>
  <c r="O364" i="13"/>
  <c r="R218" i="13"/>
  <c r="T220" i="13"/>
  <c r="R219" i="13"/>
  <c r="U219" i="13" s="1"/>
  <c r="T222" i="13"/>
  <c r="W222" i="13" s="1"/>
  <c r="R224" i="13"/>
  <c r="U224" i="13" s="1"/>
  <c r="R228" i="13"/>
  <c r="U228" i="13" s="1"/>
  <c r="T219" i="13"/>
  <c r="W219" i="13" s="1"/>
  <c r="T226" i="13"/>
  <c r="W226" i="13" s="1"/>
  <c r="U218" i="13"/>
  <c r="T93" i="13"/>
  <c r="W93" i="13" s="1"/>
  <c r="T98" i="13"/>
  <c r="W98" i="13" s="1"/>
  <c r="T94" i="13"/>
  <c r="W94" i="13" s="1"/>
  <c r="R95" i="13"/>
  <c r="U95" i="13" s="1"/>
  <c r="R106" i="13"/>
  <c r="U106" i="13" s="1"/>
  <c r="T71" i="13"/>
  <c r="W71" i="13" s="1"/>
  <c r="R85" i="13"/>
  <c r="U85" i="13" s="1"/>
  <c r="T83" i="13"/>
  <c r="W83" i="13" s="1"/>
  <c r="T73" i="13"/>
  <c r="W73" i="13" s="1"/>
  <c r="R77" i="13"/>
  <c r="U77" i="13" s="1"/>
  <c r="O91" i="13"/>
  <c r="T33" i="13"/>
  <c r="W33" i="13" s="1"/>
  <c r="R37" i="13"/>
  <c r="R35" i="13"/>
  <c r="U35" i="13" s="1"/>
  <c r="R42" i="13"/>
  <c r="U42" i="13" s="1"/>
  <c r="R33" i="13"/>
  <c r="U33" i="13" s="1"/>
  <c r="R40" i="13"/>
  <c r="U40" i="13" s="1"/>
  <c r="T32" i="13"/>
  <c r="R36" i="13"/>
  <c r="U36" i="13" s="1"/>
  <c r="R29" i="13"/>
  <c r="U29" i="13" s="1"/>
  <c r="R44" i="13"/>
  <c r="U44" i="13" s="1"/>
  <c r="R39" i="13"/>
  <c r="U39" i="13" s="1"/>
  <c r="W9" i="13"/>
  <c r="R221" i="13"/>
  <c r="U221" i="13" s="1"/>
  <c r="R369" i="13"/>
  <c r="U369" i="13" s="1"/>
  <c r="R82" i="13"/>
  <c r="U82" i="13" s="1"/>
  <c r="T86" i="13"/>
  <c r="R92" i="13"/>
  <c r="U92" i="13" s="1"/>
  <c r="T107" i="13"/>
  <c r="W107" i="13" s="1"/>
  <c r="T354" i="13"/>
  <c r="W354" i="13" s="1"/>
  <c r="R94" i="13"/>
  <c r="U94" i="13" s="1"/>
  <c r="T422" i="13"/>
  <c r="W422" i="13" s="1"/>
  <c r="T102" i="13"/>
  <c r="W102" i="13" s="1"/>
  <c r="R353" i="13"/>
  <c r="U353" i="13" s="1"/>
  <c r="T353" i="13"/>
  <c r="W353" i="13" s="1"/>
  <c r="T408" i="13"/>
  <c r="W408" i="13" s="1"/>
  <c r="T421" i="13"/>
  <c r="W421" i="13" s="1"/>
  <c r="U409" i="13"/>
  <c r="R407" i="13"/>
  <c r="U407" i="13" s="1"/>
  <c r="T419" i="13"/>
  <c r="W419" i="13" s="1"/>
  <c r="T105" i="13"/>
  <c r="W105" i="13" s="1"/>
  <c r="R93" i="13"/>
  <c r="U93" i="13" s="1"/>
  <c r="R100" i="13"/>
  <c r="U100" i="13" s="1"/>
  <c r="T95" i="13"/>
  <c r="W95" i="13" s="1"/>
  <c r="T40" i="13"/>
  <c r="W40" i="13" s="1"/>
  <c r="R41" i="13"/>
  <c r="U41" i="13" s="1"/>
  <c r="R370" i="13"/>
  <c r="U370" i="13" s="1"/>
  <c r="T92" i="13"/>
  <c r="W92" i="13" s="1"/>
  <c r="R227" i="13"/>
  <c r="U227" i="13" s="1"/>
  <c r="R231" i="13"/>
  <c r="U231" i="13" s="1"/>
  <c r="T389" i="13"/>
  <c r="W389" i="13" s="1"/>
  <c r="T387" i="13"/>
  <c r="W387" i="13" s="1"/>
  <c r="R389" i="13"/>
  <c r="U389" i="13" s="1"/>
  <c r="R392" i="13"/>
  <c r="U392" i="13" s="1"/>
  <c r="R386" i="13"/>
  <c r="U386" i="13" s="1"/>
  <c r="T397" i="13"/>
  <c r="W397" i="13" s="1"/>
  <c r="T398" i="13"/>
  <c r="W398" i="13" s="1"/>
  <c r="T386" i="13"/>
  <c r="R394" i="13"/>
  <c r="U394" i="13" s="1"/>
  <c r="R387" i="13"/>
  <c r="U387" i="13" s="1"/>
  <c r="R391" i="13"/>
  <c r="U391" i="13" s="1"/>
  <c r="T395" i="13"/>
  <c r="W395" i="13" s="1"/>
  <c r="T399" i="13"/>
  <c r="W399" i="13" s="1"/>
  <c r="R378" i="13"/>
  <c r="U378" i="13" s="1"/>
  <c r="R380" i="13"/>
  <c r="U380" i="13" s="1"/>
  <c r="O385" i="13"/>
  <c r="U359" i="13"/>
  <c r="T352" i="13"/>
  <c r="W233" i="13"/>
  <c r="W225" i="13"/>
  <c r="R208" i="13"/>
  <c r="U208" i="13" s="1"/>
  <c r="T209" i="13"/>
  <c r="W209" i="13" s="1"/>
  <c r="T199" i="13"/>
  <c r="W199" i="13" s="1"/>
  <c r="T211" i="13"/>
  <c r="W211" i="13" s="1"/>
  <c r="T201" i="13"/>
  <c r="W201" i="13" s="1"/>
  <c r="T184" i="13"/>
  <c r="W184" i="13" s="1"/>
  <c r="T186" i="13"/>
  <c r="W186" i="13" s="1"/>
  <c r="R190" i="13"/>
  <c r="U190" i="13" s="1"/>
  <c r="T176" i="13"/>
  <c r="W176" i="13" s="1"/>
  <c r="R185" i="13"/>
  <c r="U185" i="13" s="1"/>
  <c r="R182" i="13"/>
  <c r="U182" i="13" s="1"/>
  <c r="U159" i="13"/>
  <c r="W142" i="13"/>
  <c r="T143" i="13"/>
  <c r="R137" i="13"/>
  <c r="U137" i="13" s="1"/>
  <c r="T134" i="13"/>
  <c r="W134" i="13" s="1"/>
  <c r="T148" i="13"/>
  <c r="W148" i="13" s="1"/>
  <c r="T141" i="13"/>
  <c r="W141" i="13" s="1"/>
  <c r="T149" i="13"/>
  <c r="W149" i="13" s="1"/>
  <c r="T139" i="13"/>
  <c r="W139" i="13" s="1"/>
  <c r="R146" i="13"/>
  <c r="U146" i="13" s="1"/>
  <c r="R144" i="13"/>
  <c r="U144" i="13" s="1"/>
  <c r="T137" i="13"/>
  <c r="W137" i="13" s="1"/>
  <c r="R147" i="13"/>
  <c r="U147" i="13" s="1"/>
  <c r="R142" i="13"/>
  <c r="U142" i="13" s="1"/>
  <c r="R143" i="13"/>
  <c r="U143" i="13" s="1"/>
  <c r="R141" i="13"/>
  <c r="U141" i="13" s="1"/>
  <c r="W86" i="13"/>
  <c r="W53" i="13"/>
  <c r="T53" i="13"/>
  <c r="W36" i="13"/>
  <c r="T37" i="13"/>
  <c r="W37" i="13" s="1"/>
  <c r="R17" i="13"/>
  <c r="U17" i="13" s="1"/>
  <c r="W409" i="13"/>
  <c r="R422" i="13"/>
  <c r="U422" i="13" s="1"/>
  <c r="U395" i="13"/>
  <c r="O406" i="13"/>
  <c r="T366" i="13"/>
  <c r="W366" i="13" s="1"/>
  <c r="T375" i="13"/>
  <c r="W375" i="13" s="1"/>
  <c r="R367" i="13"/>
  <c r="U367" i="13" s="1"/>
  <c r="R371" i="13"/>
  <c r="U371" i="13" s="1"/>
  <c r="T376" i="13"/>
  <c r="W376" i="13" s="1"/>
  <c r="T370" i="13"/>
  <c r="W370" i="13" s="1"/>
  <c r="R377" i="13"/>
  <c r="U377" i="13" s="1"/>
  <c r="T374" i="13"/>
  <c r="W374" i="13" s="1"/>
  <c r="Q385" i="13"/>
  <c r="T309" i="13"/>
  <c r="W309" i="13" s="1"/>
  <c r="T311" i="13"/>
  <c r="R249" i="13"/>
  <c r="U249" i="13" s="1"/>
  <c r="T229" i="13"/>
  <c r="W229" i="13" s="1"/>
  <c r="T224" i="13"/>
  <c r="W224" i="13" s="1"/>
  <c r="T221" i="13"/>
  <c r="W221" i="13" s="1"/>
  <c r="T230" i="13"/>
  <c r="W230" i="13" s="1"/>
  <c r="R230" i="13"/>
  <c r="U230" i="13" s="1"/>
  <c r="R225" i="13"/>
  <c r="U225" i="13" s="1"/>
  <c r="R229" i="13"/>
  <c r="U229" i="13" s="1"/>
  <c r="R220" i="13"/>
  <c r="U220" i="13" s="1"/>
  <c r="R209" i="13"/>
  <c r="T204" i="13"/>
  <c r="W204" i="13" s="1"/>
  <c r="T198" i="13"/>
  <c r="W198" i="13" s="1"/>
  <c r="R201" i="13"/>
  <c r="U201" i="13" s="1"/>
  <c r="T212" i="13"/>
  <c r="W212" i="13" s="1"/>
  <c r="T197" i="13"/>
  <c r="W197" i="13" s="1"/>
  <c r="T208" i="13"/>
  <c r="W208" i="13" s="1"/>
  <c r="T207" i="13"/>
  <c r="W207" i="13" s="1"/>
  <c r="R210" i="13"/>
  <c r="U210" i="13" s="1"/>
  <c r="R212" i="13"/>
  <c r="U212" i="13" s="1"/>
  <c r="R204" i="13"/>
  <c r="U204" i="13" s="1"/>
  <c r="R198" i="13"/>
  <c r="U198" i="13" s="1"/>
  <c r="Q217" i="13"/>
  <c r="W122" i="13"/>
  <c r="Q133" i="13"/>
  <c r="T119" i="13"/>
  <c r="W119" i="13" s="1"/>
  <c r="T123" i="13"/>
  <c r="W123" i="13" s="1"/>
  <c r="R127" i="13"/>
  <c r="U127" i="13" s="1"/>
  <c r="R118" i="13"/>
  <c r="U118" i="13" s="1"/>
  <c r="R119" i="13"/>
  <c r="U119" i="13" s="1"/>
  <c r="T115" i="13"/>
  <c r="W115" i="13" s="1"/>
  <c r="T116" i="13"/>
  <c r="W116" i="13" s="1"/>
  <c r="O133" i="13"/>
  <c r="R98" i="13"/>
  <c r="U98" i="13" s="1"/>
  <c r="R97" i="13"/>
  <c r="U97" i="13" s="1"/>
  <c r="R103" i="13"/>
  <c r="U103" i="13" s="1"/>
  <c r="T97" i="13"/>
  <c r="W97" i="13" s="1"/>
  <c r="T101" i="13"/>
  <c r="W101" i="13" s="1"/>
  <c r="T103" i="13"/>
  <c r="W103" i="13" s="1"/>
  <c r="W177" i="13"/>
  <c r="T183" i="13"/>
  <c r="T181" i="13"/>
  <c r="W181" i="13" s="1"/>
  <c r="R186" i="13"/>
  <c r="U186" i="13" s="1"/>
  <c r="R104" i="13"/>
  <c r="U104" i="13" s="1"/>
  <c r="T76" i="13"/>
  <c r="W76" i="13" s="1"/>
  <c r="T62" i="13"/>
  <c r="W62" i="13" s="1"/>
  <c r="R64" i="13"/>
  <c r="R65" i="13"/>
  <c r="Q70" i="13"/>
  <c r="T391" i="13"/>
  <c r="W391" i="13" s="1"/>
  <c r="W352" i="13"/>
  <c r="U289" i="13"/>
  <c r="O301" i="13"/>
  <c r="R273" i="13"/>
  <c r="U273" i="13" s="1"/>
  <c r="W220" i="13"/>
  <c r="O238" i="13"/>
  <c r="U209" i="13"/>
  <c r="O217" i="13"/>
  <c r="U187" i="13"/>
  <c r="T190" i="13"/>
  <c r="W190" i="13" s="1"/>
  <c r="W143" i="13"/>
  <c r="T126" i="13"/>
  <c r="W126" i="13" s="1"/>
  <c r="R83" i="13"/>
  <c r="R31" i="13"/>
  <c r="U31" i="13" s="1"/>
  <c r="Q49" i="13"/>
  <c r="A10" i="144"/>
  <c r="A16" i="144"/>
  <c r="A24" i="144"/>
  <c r="A8" i="144"/>
  <c r="A14" i="144"/>
  <c r="A22" i="144"/>
  <c r="A20" i="144"/>
  <c r="A28" i="144"/>
  <c r="A12" i="144"/>
  <c r="A18" i="144"/>
  <c r="A26" i="144"/>
  <c r="O6" i="140"/>
  <c r="O6" i="113"/>
  <c r="N6" i="140"/>
  <c r="N6" i="113"/>
  <c r="G60" i="113"/>
  <c r="I65" i="113"/>
  <c r="E71" i="113"/>
  <c r="G76" i="113"/>
  <c r="I81" i="113"/>
  <c r="H63" i="113"/>
  <c r="J68" i="113"/>
  <c r="F74" i="113"/>
  <c r="H79" i="113"/>
  <c r="I62" i="113"/>
  <c r="E68" i="113"/>
  <c r="G73" i="113"/>
  <c r="I78" i="113"/>
  <c r="H60" i="113"/>
  <c r="J65" i="113"/>
  <c r="F71" i="113"/>
  <c r="H76" i="113"/>
  <c r="J81" i="113"/>
  <c r="I63" i="113"/>
  <c r="E69" i="113"/>
  <c r="G74" i="113"/>
  <c r="I79" i="113"/>
  <c r="J62" i="113"/>
  <c r="F68" i="113"/>
  <c r="H73" i="113"/>
  <c r="J78" i="113"/>
  <c r="I60" i="113"/>
  <c r="E66" i="113"/>
  <c r="G71" i="113"/>
  <c r="I76" i="113"/>
  <c r="J59" i="113"/>
  <c r="F65" i="113"/>
  <c r="H70" i="113"/>
  <c r="J75" i="113"/>
  <c r="F81" i="113"/>
  <c r="E59" i="113"/>
  <c r="G64" i="113"/>
  <c r="I69" i="113"/>
  <c r="E75" i="113"/>
  <c r="G80" i="113"/>
  <c r="F62" i="113"/>
  <c r="H67" i="113"/>
  <c r="J72" i="113"/>
  <c r="F78" i="113"/>
  <c r="G61" i="113"/>
  <c r="I66" i="113"/>
  <c r="E72" i="113"/>
  <c r="G77" i="113"/>
  <c r="F59" i="113"/>
  <c r="H64" i="113"/>
  <c r="J69" i="113"/>
  <c r="F75" i="113"/>
  <c r="H80" i="113"/>
  <c r="G62" i="113"/>
  <c r="I67" i="113"/>
  <c r="E73" i="113"/>
  <c r="G78" i="113"/>
  <c r="H61" i="113"/>
  <c r="J66" i="113"/>
  <c r="F72" i="113"/>
  <c r="H77" i="113"/>
  <c r="G59" i="113"/>
  <c r="I64" i="113"/>
  <c r="E70" i="113"/>
  <c r="G75" i="113"/>
  <c r="I80" i="113"/>
  <c r="J63" i="113"/>
  <c r="F69" i="113"/>
  <c r="H74" i="113"/>
  <c r="J79" i="113"/>
  <c r="E63" i="113"/>
  <c r="G68" i="113"/>
  <c r="I73" i="113"/>
  <c r="E79" i="113"/>
  <c r="J60" i="113"/>
  <c r="F66" i="113"/>
  <c r="H71" i="113"/>
  <c r="J76" i="113"/>
  <c r="E60" i="113"/>
  <c r="G65" i="113"/>
  <c r="I70" i="113"/>
  <c r="E76" i="113"/>
  <c r="G81" i="113"/>
  <c r="F63" i="113"/>
  <c r="H68" i="113"/>
  <c r="J73" i="113"/>
  <c r="F79" i="113"/>
  <c r="E61" i="113"/>
  <c r="G66" i="113"/>
  <c r="I71" i="113"/>
  <c r="E77" i="113"/>
  <c r="F60" i="113"/>
  <c r="H65" i="113"/>
  <c r="J70" i="113"/>
  <c r="F76" i="113"/>
  <c r="H81" i="113"/>
  <c r="G63" i="113"/>
  <c r="I68" i="113"/>
  <c r="E74" i="113"/>
  <c r="G79" i="113"/>
  <c r="H62" i="113"/>
  <c r="J67" i="113"/>
  <c r="F73" i="113"/>
  <c r="H78" i="113"/>
  <c r="I61" i="113"/>
  <c r="E67" i="113"/>
  <c r="G72" i="113"/>
  <c r="I77" i="113"/>
  <c r="H59" i="113"/>
  <c r="J64" i="113"/>
  <c r="F70" i="113"/>
  <c r="H75" i="113"/>
  <c r="J80" i="113"/>
  <c r="E64" i="113"/>
  <c r="G69" i="113"/>
  <c r="I74" i="113"/>
  <c r="E80" i="113"/>
  <c r="J61" i="113"/>
  <c r="F67" i="113"/>
  <c r="H72" i="113"/>
  <c r="J77" i="113"/>
  <c r="I59" i="113"/>
  <c r="E65" i="113"/>
  <c r="G70" i="113"/>
  <c r="I75" i="113"/>
  <c r="E81" i="113"/>
  <c r="F64" i="113"/>
  <c r="H69" i="113"/>
  <c r="J74" i="113"/>
  <c r="F80" i="113"/>
  <c r="E62" i="113"/>
  <c r="G67" i="113"/>
  <c r="I72" i="113"/>
  <c r="E78" i="113"/>
  <c r="F61" i="113"/>
  <c r="H66" i="113"/>
  <c r="J71" i="113"/>
  <c r="N15" i="113"/>
  <c r="N13" i="113"/>
  <c r="N13" i="140"/>
  <c r="N5" i="140"/>
  <c r="O5" i="140"/>
  <c r="O4" i="140" s="1"/>
  <c r="O11" i="113"/>
  <c r="N11" i="113"/>
  <c r="O13" i="113"/>
  <c r="O12" i="113"/>
  <c r="N12" i="113"/>
  <c r="N10" i="113"/>
  <c r="O10" i="113"/>
  <c r="O9" i="113"/>
  <c r="N9" i="113"/>
  <c r="O8" i="113"/>
  <c r="N8" i="113"/>
  <c r="O7" i="113"/>
  <c r="N7" i="113"/>
  <c r="O14" i="113"/>
  <c r="N14" i="113"/>
  <c r="O15" i="113"/>
  <c r="T350" i="13"/>
  <c r="R346" i="13"/>
  <c r="T347" i="13"/>
  <c r="W347" i="13" s="1"/>
  <c r="T348" i="13"/>
  <c r="W348" i="13" s="1"/>
  <c r="T357" i="13"/>
  <c r="W357" i="13" s="1"/>
  <c r="R350" i="13"/>
  <c r="U350" i="13" s="1"/>
  <c r="R259" i="13"/>
  <c r="U115" i="13"/>
  <c r="W350" i="13"/>
  <c r="R327" i="13"/>
  <c r="U327" i="13" s="1"/>
  <c r="W127" i="13"/>
  <c r="W133" i="13" s="1"/>
  <c r="U126" i="13"/>
  <c r="U64" i="13"/>
  <c r="U60" i="13"/>
  <c r="W21" i="13"/>
  <c r="R416" i="13"/>
  <c r="U416" i="13" s="1"/>
  <c r="T418" i="13"/>
  <c r="W418" i="13" s="1"/>
  <c r="R414" i="13"/>
  <c r="T259" i="13"/>
  <c r="U345" i="13"/>
  <c r="U37" i="13"/>
  <c r="W324" i="13"/>
  <c r="Q343" i="13"/>
  <c r="U267" i="13"/>
  <c r="U14" i="13"/>
  <c r="T377" i="13"/>
  <c r="W377" i="13" s="1"/>
  <c r="R373" i="13"/>
  <c r="U373" i="13" s="1"/>
  <c r="T369" i="13"/>
  <c r="W369" i="13" s="1"/>
  <c r="R335" i="13"/>
  <c r="U335" i="13" s="1"/>
  <c r="R332" i="13"/>
  <c r="U332" i="13" s="1"/>
  <c r="U176" i="13"/>
  <c r="T410" i="13"/>
  <c r="U314" i="13"/>
  <c r="W311" i="13"/>
  <c r="U292" i="13"/>
  <c r="W183" i="13"/>
  <c r="U178" i="13"/>
  <c r="U83" i="13"/>
  <c r="U65" i="13"/>
  <c r="W32" i="13"/>
  <c r="R59" i="13"/>
  <c r="U59" i="13" s="1"/>
  <c r="R138" i="13"/>
  <c r="U138" i="13" s="1"/>
  <c r="R20" i="13"/>
  <c r="U20" i="13" s="1"/>
  <c r="R23" i="13"/>
  <c r="U23" i="13" s="1"/>
  <c r="R84" i="13"/>
  <c r="U84" i="13" s="1"/>
  <c r="R75" i="13"/>
  <c r="U75" i="13" s="1"/>
  <c r="R355" i="13"/>
  <c r="U355" i="13" s="1"/>
  <c r="T359" i="13"/>
  <c r="W359" i="13" s="1"/>
  <c r="R96" i="13"/>
  <c r="U96" i="13" s="1"/>
  <c r="T182" i="13"/>
  <c r="T345" i="13"/>
  <c r="T283" i="13"/>
  <c r="W283" i="13" s="1"/>
  <c r="T15" i="13"/>
  <c r="W15" i="13" s="1"/>
  <c r="T159" i="13"/>
  <c r="T378" i="13"/>
  <c r="W378" i="13" s="1"/>
  <c r="R376" i="13"/>
  <c r="U376" i="13" s="1"/>
  <c r="T16" i="13"/>
  <c r="W16" i="13" s="1"/>
  <c r="T287" i="13"/>
  <c r="W287" i="13" s="1"/>
  <c r="R72" i="13"/>
  <c r="U72" i="13" s="1"/>
  <c r="R374" i="13"/>
  <c r="U374" i="13" s="1"/>
  <c r="R286" i="13"/>
  <c r="U286" i="13" s="1"/>
  <c r="R80" i="13"/>
  <c r="U80" i="13" s="1"/>
  <c r="T140" i="13"/>
  <c r="W140" i="13" s="1"/>
  <c r="R18" i="13"/>
  <c r="U18" i="13" s="1"/>
  <c r="R291" i="13"/>
  <c r="U291" i="13" s="1"/>
  <c r="R306" i="13"/>
  <c r="U306" i="13" s="1"/>
  <c r="R398" i="13"/>
  <c r="U398" i="13" s="1"/>
  <c r="U406" i="13" s="1"/>
  <c r="R22" i="13"/>
  <c r="U22" i="13" s="1"/>
  <c r="T144" i="13"/>
  <c r="W144" i="13" s="1"/>
  <c r="R315" i="13"/>
  <c r="U315" i="13" s="1"/>
  <c r="R145" i="13"/>
  <c r="U145" i="13" s="1"/>
  <c r="T39" i="13"/>
  <c r="W39" i="13" s="1"/>
  <c r="T38" i="13"/>
  <c r="W38" i="13" s="1"/>
  <c r="R43" i="13"/>
  <c r="U43" i="13" s="1"/>
  <c r="R288" i="13"/>
  <c r="U288" i="13" s="1"/>
  <c r="T104" i="13"/>
  <c r="W104" i="13" s="1"/>
  <c r="W112" i="13" s="1"/>
  <c r="R164" i="13"/>
  <c r="U164" i="13" s="1"/>
  <c r="T42" i="13"/>
  <c r="W42" i="13" s="1"/>
  <c r="R50" i="13"/>
  <c r="R284" i="13"/>
  <c r="U284" i="13" s="1"/>
  <c r="R76" i="13"/>
  <c r="U76" i="13" s="1"/>
  <c r="T271" i="13"/>
  <c r="W271" i="13" s="1"/>
  <c r="R148" i="13"/>
  <c r="U148" i="13" s="1"/>
  <c r="T315" i="13"/>
  <c r="W315" i="13" s="1"/>
  <c r="R15" i="13"/>
  <c r="U15" i="13" s="1"/>
  <c r="T14" i="13"/>
  <c r="W14" i="13" s="1"/>
  <c r="T82" i="13"/>
  <c r="W82" i="13" s="1"/>
  <c r="R53" i="13"/>
  <c r="U53" i="13" s="1"/>
  <c r="T55" i="13"/>
  <c r="W55" i="13" s="1"/>
  <c r="T206" i="13"/>
  <c r="W206" i="13" s="1"/>
  <c r="R282" i="13"/>
  <c r="U282" i="13" s="1"/>
  <c r="T31" i="13"/>
  <c r="W31" i="13" s="1"/>
  <c r="R38" i="13"/>
  <c r="U38" i="13" s="1"/>
  <c r="T72" i="13"/>
  <c r="T20" i="13"/>
  <c r="W20" i="13" s="1"/>
  <c r="R10" i="13"/>
  <c r="U10" i="13" s="1"/>
  <c r="R62" i="13"/>
  <c r="U62" i="13" s="1"/>
  <c r="R54" i="13"/>
  <c r="U54" i="13" s="1"/>
  <c r="R71" i="13"/>
  <c r="R9" i="13"/>
  <c r="U9" i="13" s="1"/>
  <c r="T10" i="13"/>
  <c r="T59" i="13"/>
  <c r="W59" i="13" s="1"/>
  <c r="T223" i="13"/>
  <c r="W223" i="13" s="1"/>
  <c r="T303" i="13"/>
  <c r="W303" i="13" s="1"/>
  <c r="T57" i="13"/>
  <c r="W57" i="13" s="1"/>
  <c r="T50" i="13"/>
  <c r="R73" i="13"/>
  <c r="U73" i="13" s="1"/>
  <c r="R302" i="13"/>
  <c r="T22" i="13"/>
  <c r="W22" i="13" s="1"/>
  <c r="R166" i="13"/>
  <c r="U166" i="13" s="1"/>
  <c r="T165" i="13"/>
  <c r="W165" i="13" s="1"/>
  <c r="T264" i="13"/>
  <c r="W264" i="13" s="1"/>
  <c r="W280" i="13" s="1"/>
  <c r="T231" i="13"/>
  <c r="W231" i="13" s="1"/>
  <c r="R63" i="13"/>
  <c r="U63" i="13" s="1"/>
  <c r="R55" i="13"/>
  <c r="U55" i="13" s="1"/>
  <c r="R8" i="13"/>
  <c r="T81" i="13"/>
  <c r="W81" i="13" s="1"/>
  <c r="R74" i="13"/>
  <c r="U74" i="13" s="1"/>
  <c r="R222" i="13"/>
  <c r="R238" i="13" s="1"/>
  <c r="T307" i="13"/>
  <c r="W307" i="13" s="1"/>
  <c r="R365" i="13"/>
  <c r="R385" i="13" s="1"/>
  <c r="T135" i="13"/>
  <c r="T77" i="13"/>
  <c r="W77" i="13" s="1"/>
  <c r="T146" i="13"/>
  <c r="W146" i="13" s="1"/>
  <c r="R79" i="13"/>
  <c r="U79" i="13" s="1"/>
  <c r="T23" i="13"/>
  <c r="W23" i="13" s="1"/>
  <c r="T44" i="13"/>
  <c r="W44" i="13" s="1"/>
  <c r="T160" i="13"/>
  <c r="W160" i="13" s="1"/>
  <c r="T163" i="13"/>
  <c r="W163" i="13" s="1"/>
  <c r="T368" i="13"/>
  <c r="W368" i="13" s="1"/>
  <c r="T379" i="13"/>
  <c r="W379" i="13" s="1"/>
  <c r="T294" i="13"/>
  <c r="W294" i="13" s="1"/>
  <c r="R58" i="13"/>
  <c r="U58" i="13" s="1"/>
  <c r="T18" i="13"/>
  <c r="W18" i="13" s="1"/>
  <c r="T12" i="13"/>
  <c r="W12" i="13" s="1"/>
  <c r="R78" i="13"/>
  <c r="U78" i="13" s="1"/>
  <c r="R61" i="13"/>
  <c r="U61" i="13" s="1"/>
  <c r="T51" i="13"/>
  <c r="W51" i="13" s="1"/>
  <c r="T61" i="13"/>
  <c r="W61" i="13" s="1"/>
  <c r="R203" i="13"/>
  <c r="U203" i="13" s="1"/>
  <c r="U217" i="13" s="1"/>
  <c r="T11" i="13"/>
  <c r="W11" i="13" s="1"/>
  <c r="T136" i="13"/>
  <c r="W136" i="13" s="1"/>
  <c r="T78" i="13"/>
  <c r="W78" i="13" s="1"/>
  <c r="R290" i="13"/>
  <c r="U290" i="13" s="1"/>
  <c r="T30" i="13"/>
  <c r="R155" i="13"/>
  <c r="T167" i="13"/>
  <c r="W167" i="13" s="1"/>
  <c r="R156" i="13"/>
  <c r="U156" i="13" s="1"/>
  <c r="T365" i="13"/>
  <c r="W365" i="13" s="1"/>
  <c r="T281" i="13"/>
  <c r="W238" i="13" l="1"/>
  <c r="U133" i="13"/>
  <c r="R133" i="13"/>
  <c r="R196" i="13"/>
  <c r="U301" i="13"/>
  <c r="U280" i="13"/>
  <c r="W217" i="13"/>
  <c r="T175" i="13"/>
  <c r="U154" i="13"/>
  <c r="U196" i="13"/>
  <c r="T406" i="13"/>
  <c r="W386" i="13"/>
  <c r="W406" i="13" s="1"/>
  <c r="U259" i="13"/>
  <c r="W343" i="13"/>
  <c r="R364" i="13"/>
  <c r="W259" i="13"/>
  <c r="R280" i="13"/>
  <c r="T133" i="13"/>
  <c r="U112" i="13"/>
  <c r="U346" i="13"/>
  <c r="U49" i="13"/>
  <c r="T343" i="13"/>
  <c r="N4" i="113"/>
  <c r="N4" i="140"/>
  <c r="O4" i="113"/>
  <c r="W385" i="13"/>
  <c r="U343" i="13"/>
  <c r="W281" i="13"/>
  <c r="W301" i="13" s="1"/>
  <c r="T301" i="13"/>
  <c r="R175" i="13"/>
  <c r="U155" i="13"/>
  <c r="U175" i="13" s="1"/>
  <c r="R91" i="13"/>
  <c r="U71" i="13"/>
  <c r="U91" i="13" s="1"/>
  <c r="U414" i="13"/>
  <c r="U427" i="13" s="1"/>
  <c r="R427" i="13"/>
  <c r="T154" i="13"/>
  <c r="R70" i="13"/>
  <c r="U364" i="13"/>
  <c r="R217" i="13"/>
  <c r="T112" i="13"/>
  <c r="R49" i="13"/>
  <c r="R301" i="13"/>
  <c r="R322" i="13"/>
  <c r="U302" i="13"/>
  <c r="U322" i="13" s="1"/>
  <c r="W322" i="13"/>
  <c r="U222" i="13"/>
  <c r="U238" i="13" s="1"/>
  <c r="U365" i="13"/>
  <c r="U385" i="13" s="1"/>
  <c r="U50" i="13"/>
  <c r="U70" i="13" s="1"/>
  <c r="W135" i="13"/>
  <c r="W154" i="13" s="1"/>
  <c r="R112" i="13"/>
  <c r="W159" i="13"/>
  <c r="W175" i="13" s="1"/>
  <c r="R154" i="13"/>
  <c r="R28" i="13"/>
  <c r="U8" i="13"/>
  <c r="U28" i="13" s="1"/>
  <c r="W10" i="13"/>
  <c r="W28" i="13" s="1"/>
  <c r="T28" i="13"/>
  <c r="W182" i="13"/>
  <c r="W196" i="13" s="1"/>
  <c r="T196" i="13"/>
  <c r="R343" i="13"/>
  <c r="R406" i="13"/>
  <c r="T217" i="13"/>
  <c r="W30" i="13"/>
  <c r="W49" i="13" s="1"/>
  <c r="T49" i="13"/>
  <c r="T70" i="13"/>
  <c r="W50" i="13"/>
  <c r="W70" i="13" s="1"/>
  <c r="W72" i="13"/>
  <c r="W91" i="13" s="1"/>
  <c r="T91" i="13"/>
  <c r="W345" i="13"/>
  <c r="W364" i="13" s="1"/>
  <c r="T364" i="13"/>
  <c r="W410" i="13"/>
  <c r="W427" i="13" s="1"/>
  <c r="T427" i="13"/>
  <c r="T385" i="13"/>
  <c r="T238" i="13"/>
  <c r="T280" i="13"/>
  <c r="T322" i="13"/>
  <c r="F297" i="113" l="1"/>
  <c r="J295" i="113"/>
  <c r="H294" i="113"/>
  <c r="F293" i="113"/>
  <c r="J291" i="113"/>
  <c r="H290" i="113"/>
  <c r="F289" i="113"/>
  <c r="J287" i="113"/>
  <c r="H286" i="113"/>
  <c r="F285" i="113"/>
  <c r="J283" i="113"/>
  <c r="H282" i="113"/>
  <c r="F281" i="113"/>
  <c r="J279" i="113"/>
  <c r="H278" i="113"/>
  <c r="F277" i="113"/>
  <c r="J275" i="113"/>
  <c r="G297" i="113"/>
  <c r="E296" i="113"/>
  <c r="I294" i="113"/>
  <c r="G293" i="113"/>
  <c r="E292" i="113"/>
  <c r="I290" i="113"/>
  <c r="G289" i="113"/>
  <c r="E288" i="113"/>
  <c r="I286" i="113"/>
  <c r="G285" i="113"/>
  <c r="E284" i="113"/>
  <c r="I282" i="113"/>
  <c r="G281" i="113"/>
  <c r="E280" i="113"/>
  <c r="I278" i="113"/>
  <c r="G277" i="113"/>
  <c r="E276" i="113"/>
  <c r="H297" i="113"/>
  <c r="F296" i="113"/>
  <c r="J294" i="113"/>
  <c r="H293" i="113"/>
  <c r="F292" i="113"/>
  <c r="J290" i="113"/>
  <c r="H289" i="113"/>
  <c r="F288" i="113"/>
  <c r="J286" i="113"/>
  <c r="H285" i="113"/>
  <c r="F284" i="113"/>
  <c r="J282" i="113"/>
  <c r="H281" i="113"/>
  <c r="F280" i="113"/>
  <c r="J278" i="113"/>
  <c r="H277" i="113"/>
  <c r="F276" i="113"/>
  <c r="I297" i="113"/>
  <c r="G296" i="113"/>
  <c r="E295" i="113"/>
  <c r="I293" i="113"/>
  <c r="G292" i="113"/>
  <c r="E291" i="113"/>
  <c r="I289" i="113"/>
  <c r="G288" i="113"/>
  <c r="E287" i="113"/>
  <c r="I285" i="113"/>
  <c r="G284" i="113"/>
  <c r="E283" i="113"/>
  <c r="I281" i="113"/>
  <c r="G280" i="113"/>
  <c r="E279" i="113"/>
  <c r="I277" i="113"/>
  <c r="G276" i="113"/>
  <c r="E275" i="113"/>
  <c r="J297" i="113"/>
  <c r="H296" i="113"/>
  <c r="F295" i="113"/>
  <c r="J293" i="113"/>
  <c r="H292" i="113"/>
  <c r="F291" i="113"/>
  <c r="J289" i="113"/>
  <c r="H288" i="113"/>
  <c r="F287" i="113"/>
  <c r="J285" i="113"/>
  <c r="H284" i="113"/>
  <c r="F283" i="113"/>
  <c r="J281" i="113"/>
  <c r="H280" i="113"/>
  <c r="F279" i="113"/>
  <c r="J277" i="113"/>
  <c r="H276" i="113"/>
  <c r="F275" i="113"/>
  <c r="I296" i="113"/>
  <c r="G295" i="113"/>
  <c r="E294" i="113"/>
  <c r="I292" i="113"/>
  <c r="G291" i="113"/>
  <c r="E290" i="113"/>
  <c r="I288" i="113"/>
  <c r="G287" i="113"/>
  <c r="E286" i="113"/>
  <c r="I284" i="113"/>
  <c r="G283" i="113"/>
  <c r="E282" i="113"/>
  <c r="I280" i="113"/>
  <c r="G279" i="113"/>
  <c r="E278" i="113"/>
  <c r="I276" i="113"/>
  <c r="G275" i="113"/>
  <c r="J296" i="113"/>
  <c r="H295" i="113"/>
  <c r="F294" i="113"/>
  <c r="J292" i="113"/>
  <c r="H291" i="113"/>
  <c r="F290" i="113"/>
  <c r="J288" i="113"/>
  <c r="H287" i="113"/>
  <c r="F286" i="113"/>
  <c r="J284" i="113"/>
  <c r="H283" i="113"/>
  <c r="F282" i="113"/>
  <c r="J280" i="113"/>
  <c r="H279" i="113"/>
  <c r="F278" i="113"/>
  <c r="J276" i="113"/>
  <c r="H275" i="113"/>
  <c r="E297" i="113"/>
  <c r="I295" i="113"/>
  <c r="G294" i="113"/>
  <c r="E293" i="113"/>
  <c r="I291" i="113"/>
  <c r="G290" i="113"/>
  <c r="E289" i="113"/>
  <c r="I287" i="113"/>
  <c r="G286" i="113"/>
  <c r="E285" i="113"/>
  <c r="I283" i="113"/>
  <c r="G282" i="113"/>
  <c r="E281" i="113"/>
  <c r="I279" i="113"/>
  <c r="G278" i="113"/>
  <c r="E277" i="113"/>
  <c r="I275" i="113"/>
  <c r="J133" i="113"/>
  <c r="H128" i="113"/>
  <c r="F123" i="113"/>
  <c r="J117" i="113"/>
  <c r="I134" i="113"/>
  <c r="G129" i="113"/>
  <c r="E124" i="113"/>
  <c r="I118" i="113"/>
  <c r="G113" i="113"/>
  <c r="H131" i="113"/>
  <c r="F126" i="113"/>
  <c r="J120" i="113"/>
  <c r="H115" i="113"/>
  <c r="G132" i="113"/>
  <c r="E127" i="113"/>
  <c r="I121" i="113"/>
  <c r="G116" i="113"/>
  <c r="H134" i="113"/>
  <c r="F129" i="113"/>
  <c r="J123" i="113"/>
  <c r="H118" i="113"/>
  <c r="F113" i="113"/>
  <c r="G131" i="113"/>
  <c r="E126" i="113"/>
  <c r="I120" i="113"/>
  <c r="G115" i="113"/>
  <c r="F132" i="113"/>
  <c r="J126" i="113"/>
  <c r="H121" i="113"/>
  <c r="F116" i="113"/>
  <c r="G134" i="113"/>
  <c r="E129" i="113"/>
  <c r="I123" i="113"/>
  <c r="G118" i="113"/>
  <c r="E113" i="113"/>
  <c r="F135" i="113"/>
  <c r="J129" i="113"/>
  <c r="H124" i="113"/>
  <c r="F119" i="113"/>
  <c r="J113" i="113"/>
  <c r="I130" i="113"/>
  <c r="G125" i="113"/>
  <c r="E120" i="113"/>
  <c r="I114" i="113"/>
  <c r="J132" i="113"/>
  <c r="H127" i="113"/>
  <c r="F122" i="113"/>
  <c r="J116" i="113"/>
  <c r="I133" i="113"/>
  <c r="G128" i="113"/>
  <c r="E123" i="113"/>
  <c r="I117" i="113"/>
  <c r="J135" i="113"/>
  <c r="H130" i="113"/>
  <c r="F125" i="113"/>
  <c r="J119" i="113"/>
  <c r="H114" i="113"/>
  <c r="I132" i="113"/>
  <c r="G127" i="113"/>
  <c r="E122" i="113"/>
  <c r="I116" i="113"/>
  <c r="H133" i="113"/>
  <c r="F128" i="113"/>
  <c r="J122" i="113"/>
  <c r="H117" i="113"/>
  <c r="I135" i="113"/>
  <c r="G130" i="113"/>
  <c r="E125" i="113"/>
  <c r="I119" i="113"/>
  <c r="G114" i="113"/>
  <c r="F131" i="113"/>
  <c r="J125" i="113"/>
  <c r="H120" i="113"/>
  <c r="F115" i="113"/>
  <c r="E132" i="113"/>
  <c r="I126" i="113"/>
  <c r="G121" i="113"/>
  <c r="E116" i="113"/>
  <c r="F134" i="113"/>
  <c r="J128" i="113"/>
  <c r="H123" i="113"/>
  <c r="F118" i="113"/>
  <c r="E135" i="113"/>
  <c r="I129" i="113"/>
  <c r="G124" i="113"/>
  <c r="E119" i="113"/>
  <c r="I113" i="113"/>
  <c r="J131" i="113"/>
  <c r="H126" i="113"/>
  <c r="F121" i="113"/>
  <c r="J115" i="113"/>
  <c r="E134" i="113"/>
  <c r="I128" i="113"/>
  <c r="G123" i="113"/>
  <c r="E118" i="113"/>
  <c r="J134" i="113"/>
  <c r="H129" i="113"/>
  <c r="F124" i="113"/>
  <c r="J118" i="113"/>
  <c r="H113" i="113"/>
  <c r="I131" i="113"/>
  <c r="G126" i="113"/>
  <c r="E121" i="113"/>
  <c r="I115" i="113"/>
  <c r="H132" i="113"/>
  <c r="F127" i="113"/>
  <c r="J121" i="113"/>
  <c r="H116" i="113"/>
  <c r="G133" i="113"/>
  <c r="E128" i="113"/>
  <c r="I122" i="113"/>
  <c r="G117" i="113"/>
  <c r="H135" i="113"/>
  <c r="F130" i="113"/>
  <c r="J124" i="113"/>
  <c r="H119" i="113"/>
  <c r="F114" i="113"/>
  <c r="E131" i="113"/>
  <c r="I125" i="113"/>
  <c r="G120" i="113"/>
  <c r="E115" i="113"/>
  <c r="F133" i="113"/>
  <c r="J127" i="113"/>
  <c r="H122" i="113"/>
  <c r="F117" i="113"/>
  <c r="G135" i="113"/>
  <c r="E130" i="113"/>
  <c r="I124" i="113"/>
  <c r="G119" i="113"/>
  <c r="E114" i="113"/>
  <c r="J130" i="113"/>
  <c r="H125" i="113"/>
  <c r="F120" i="113"/>
  <c r="J114" i="113"/>
  <c r="E133" i="113"/>
  <c r="I127" i="113"/>
  <c r="G122" i="113"/>
  <c r="E117" i="113"/>
  <c r="J324" i="113"/>
  <c r="H323" i="113"/>
  <c r="F322" i="113"/>
  <c r="J320" i="113"/>
  <c r="H319" i="113"/>
  <c r="F318" i="113"/>
  <c r="J316" i="113"/>
  <c r="H315" i="113"/>
  <c r="F314" i="113"/>
  <c r="J312" i="113"/>
  <c r="H311" i="113"/>
  <c r="F310" i="113"/>
  <c r="J308" i="113"/>
  <c r="H307" i="113"/>
  <c r="F306" i="113"/>
  <c r="J304" i="113"/>
  <c r="H303" i="113"/>
  <c r="F302" i="113"/>
  <c r="E324" i="113"/>
  <c r="I322" i="113"/>
  <c r="G321" i="113"/>
  <c r="E320" i="113"/>
  <c r="I318" i="113"/>
  <c r="G317" i="113"/>
  <c r="E316" i="113"/>
  <c r="I314" i="113"/>
  <c r="G313" i="113"/>
  <c r="E312" i="113"/>
  <c r="I310" i="113"/>
  <c r="G309" i="113"/>
  <c r="E308" i="113"/>
  <c r="I306" i="113"/>
  <c r="G305" i="113"/>
  <c r="E304" i="113"/>
  <c r="I302" i="113"/>
  <c r="J323" i="113"/>
  <c r="H322" i="113"/>
  <c r="F321" i="113"/>
  <c r="J319" i="113"/>
  <c r="H318" i="113"/>
  <c r="F317" i="113"/>
  <c r="J315" i="113"/>
  <c r="H314" i="113"/>
  <c r="F313" i="113"/>
  <c r="J311" i="113"/>
  <c r="H310" i="113"/>
  <c r="F309" i="113"/>
  <c r="J307" i="113"/>
  <c r="H306" i="113"/>
  <c r="F305" i="113"/>
  <c r="J303" i="113"/>
  <c r="H302" i="113"/>
  <c r="G324" i="113"/>
  <c r="E323" i="113"/>
  <c r="I321" i="113"/>
  <c r="G320" i="113"/>
  <c r="E319" i="113"/>
  <c r="I317" i="113"/>
  <c r="G316" i="113"/>
  <c r="E315" i="113"/>
  <c r="I313" i="113"/>
  <c r="G312" i="113"/>
  <c r="E311" i="113"/>
  <c r="I309" i="113"/>
  <c r="G308" i="113"/>
  <c r="E307" i="113"/>
  <c r="I305" i="113"/>
  <c r="G304" i="113"/>
  <c r="E303" i="113"/>
  <c r="F324" i="113"/>
  <c r="J322" i="113"/>
  <c r="H321" i="113"/>
  <c r="F320" i="113"/>
  <c r="J318" i="113"/>
  <c r="H317" i="113"/>
  <c r="F316" i="113"/>
  <c r="J314" i="113"/>
  <c r="H313" i="113"/>
  <c r="F312" i="113"/>
  <c r="J310" i="113"/>
  <c r="H309" i="113"/>
  <c r="F308" i="113"/>
  <c r="J306" i="113"/>
  <c r="H305" i="113"/>
  <c r="F304" i="113"/>
  <c r="J302" i="113"/>
  <c r="I324" i="113"/>
  <c r="G323" i="113"/>
  <c r="E322" i="113"/>
  <c r="I320" i="113"/>
  <c r="G319" i="113"/>
  <c r="E318" i="113"/>
  <c r="I316" i="113"/>
  <c r="G315" i="113"/>
  <c r="E314" i="113"/>
  <c r="I312" i="113"/>
  <c r="G311" i="113"/>
  <c r="E310" i="113"/>
  <c r="I308" i="113"/>
  <c r="G307" i="113"/>
  <c r="E306" i="113"/>
  <c r="I304" i="113"/>
  <c r="G303" i="113"/>
  <c r="E302" i="113"/>
  <c r="H324" i="113"/>
  <c r="F323" i="113"/>
  <c r="J321" i="113"/>
  <c r="H320" i="113"/>
  <c r="F319" i="113"/>
  <c r="J317" i="113"/>
  <c r="H316" i="113"/>
  <c r="F315" i="113"/>
  <c r="J313" i="113"/>
  <c r="H312" i="113"/>
  <c r="F311" i="113"/>
  <c r="J309" i="113"/>
  <c r="H308" i="113"/>
  <c r="F307" i="113"/>
  <c r="J305" i="113"/>
  <c r="H304" i="113"/>
  <c r="F303" i="113"/>
  <c r="I323" i="113"/>
  <c r="G322" i="113"/>
  <c r="E321" i="113"/>
  <c r="I319" i="113"/>
  <c r="G318" i="113"/>
  <c r="E317" i="113"/>
  <c r="I315" i="113"/>
  <c r="G314" i="113"/>
  <c r="E313" i="113"/>
  <c r="I311" i="113"/>
  <c r="G310" i="113"/>
  <c r="E309" i="113"/>
  <c r="I307" i="113"/>
  <c r="G306" i="113"/>
  <c r="E305" i="113"/>
  <c r="I303" i="113"/>
  <c r="G302" i="113"/>
  <c r="J270" i="113"/>
  <c r="H269" i="113"/>
  <c r="F268" i="113"/>
  <c r="J266" i="113"/>
  <c r="H265" i="113"/>
  <c r="F264" i="113"/>
  <c r="J262" i="113"/>
  <c r="H261" i="113"/>
  <c r="F260" i="113"/>
  <c r="J258" i="113"/>
  <c r="H257" i="113"/>
  <c r="F256" i="113"/>
  <c r="J254" i="113"/>
  <c r="H253" i="113"/>
  <c r="F252" i="113"/>
  <c r="J250" i="113"/>
  <c r="H249" i="113"/>
  <c r="F248" i="113"/>
  <c r="G270" i="113"/>
  <c r="E269" i="113"/>
  <c r="I267" i="113"/>
  <c r="G266" i="113"/>
  <c r="E265" i="113"/>
  <c r="I263" i="113"/>
  <c r="G262" i="113"/>
  <c r="E261" i="113"/>
  <c r="I259" i="113"/>
  <c r="G258" i="113"/>
  <c r="E257" i="113"/>
  <c r="I255" i="113"/>
  <c r="G254" i="113"/>
  <c r="E253" i="113"/>
  <c r="I251" i="113"/>
  <c r="G250" i="113"/>
  <c r="E249" i="113"/>
  <c r="H270" i="113"/>
  <c r="F269" i="113"/>
  <c r="J267" i="113"/>
  <c r="H266" i="113"/>
  <c r="F265" i="113"/>
  <c r="J263" i="113"/>
  <c r="H262" i="113"/>
  <c r="F261" i="113"/>
  <c r="J259" i="113"/>
  <c r="H258" i="113"/>
  <c r="F257" i="113"/>
  <c r="J255" i="113"/>
  <c r="H254" i="113"/>
  <c r="F253" i="113"/>
  <c r="J251" i="113"/>
  <c r="H250" i="113"/>
  <c r="F249" i="113"/>
  <c r="E270" i="113"/>
  <c r="I268" i="113"/>
  <c r="G267" i="113"/>
  <c r="E266" i="113"/>
  <c r="I264" i="113"/>
  <c r="G263" i="113"/>
  <c r="E262" i="113"/>
  <c r="I260" i="113"/>
  <c r="G259" i="113"/>
  <c r="E258" i="113"/>
  <c r="I256" i="113"/>
  <c r="G255" i="113"/>
  <c r="E254" i="113"/>
  <c r="I252" i="113"/>
  <c r="G251" i="113"/>
  <c r="E250" i="113"/>
  <c r="I248" i="113"/>
  <c r="J269" i="113"/>
  <c r="H268" i="113"/>
  <c r="F267" i="113"/>
  <c r="J265" i="113"/>
  <c r="H264" i="113"/>
  <c r="F263" i="113"/>
  <c r="J261" i="113"/>
  <c r="H260" i="113"/>
  <c r="F259" i="113"/>
  <c r="J257" i="113"/>
  <c r="H256" i="113"/>
  <c r="F255" i="113"/>
  <c r="J253" i="113"/>
  <c r="H252" i="113"/>
  <c r="F251" i="113"/>
  <c r="J249" i="113"/>
  <c r="H248" i="113"/>
  <c r="I270" i="113"/>
  <c r="G269" i="113"/>
  <c r="E268" i="113"/>
  <c r="I266" i="113"/>
  <c r="G265" i="113"/>
  <c r="E264" i="113"/>
  <c r="I262" i="113"/>
  <c r="G261" i="113"/>
  <c r="E260" i="113"/>
  <c r="I258" i="113"/>
  <c r="G257" i="113"/>
  <c r="E256" i="113"/>
  <c r="I254" i="113"/>
  <c r="G253" i="113"/>
  <c r="E252" i="113"/>
  <c r="I250" i="113"/>
  <c r="G249" i="113"/>
  <c r="E248" i="113"/>
  <c r="F270" i="113"/>
  <c r="J268" i="113"/>
  <c r="H267" i="113"/>
  <c r="F266" i="113"/>
  <c r="J264" i="113"/>
  <c r="H263" i="113"/>
  <c r="F262" i="113"/>
  <c r="J260" i="113"/>
  <c r="H259" i="113"/>
  <c r="F258" i="113"/>
  <c r="J256" i="113"/>
  <c r="H255" i="113"/>
  <c r="F254" i="113"/>
  <c r="J252" i="113"/>
  <c r="H251" i="113"/>
  <c r="F250" i="113"/>
  <c r="J248" i="113"/>
  <c r="I269" i="113"/>
  <c r="G268" i="113"/>
  <c r="E267" i="113"/>
  <c r="I265" i="113"/>
  <c r="G264" i="113"/>
  <c r="E263" i="113"/>
  <c r="I261" i="113"/>
  <c r="G260" i="113"/>
  <c r="E259" i="113"/>
  <c r="I257" i="113"/>
  <c r="G256" i="113"/>
  <c r="E255" i="113"/>
  <c r="I253" i="113"/>
  <c r="G252" i="113"/>
  <c r="E251" i="113"/>
  <c r="I249" i="113"/>
  <c r="G248" i="113"/>
  <c r="H243" i="113"/>
  <c r="F242" i="113"/>
  <c r="J240" i="113"/>
  <c r="H239" i="113"/>
  <c r="F238" i="113"/>
  <c r="J236" i="113"/>
  <c r="H235" i="113"/>
  <c r="F234" i="113"/>
  <c r="J232" i="113"/>
  <c r="H231" i="113"/>
  <c r="F230" i="113"/>
  <c r="J228" i="113"/>
  <c r="H227" i="113"/>
  <c r="F226" i="113"/>
  <c r="J224" i="113"/>
  <c r="H223" i="113"/>
  <c r="F222" i="113"/>
  <c r="G243" i="113"/>
  <c r="E242" i="113"/>
  <c r="I240" i="113"/>
  <c r="G239" i="113"/>
  <c r="E238" i="113"/>
  <c r="I236" i="113"/>
  <c r="G235" i="113"/>
  <c r="E234" i="113"/>
  <c r="I232" i="113"/>
  <c r="G231" i="113"/>
  <c r="E230" i="113"/>
  <c r="I228" i="113"/>
  <c r="G227" i="113"/>
  <c r="E226" i="113"/>
  <c r="C226" i="113" s="1"/>
  <c r="I224" i="113"/>
  <c r="G223" i="113"/>
  <c r="E222" i="113"/>
  <c r="J243" i="113"/>
  <c r="H242" i="113"/>
  <c r="F241" i="113"/>
  <c r="J239" i="113"/>
  <c r="H238" i="113"/>
  <c r="F237" i="113"/>
  <c r="J235" i="113"/>
  <c r="H234" i="113"/>
  <c r="F233" i="113"/>
  <c r="J231" i="113"/>
  <c r="H230" i="113"/>
  <c r="F229" i="113"/>
  <c r="J227" i="113"/>
  <c r="H226" i="113"/>
  <c r="F225" i="113"/>
  <c r="J223" i="113"/>
  <c r="H222" i="113"/>
  <c r="F221" i="113"/>
  <c r="I243" i="113"/>
  <c r="G242" i="113"/>
  <c r="E241" i="113"/>
  <c r="I239" i="113"/>
  <c r="G238" i="113"/>
  <c r="E237" i="113"/>
  <c r="I235" i="113"/>
  <c r="G234" i="113"/>
  <c r="E233" i="113"/>
  <c r="I231" i="113"/>
  <c r="G230" i="113"/>
  <c r="E229" i="113"/>
  <c r="I227" i="113"/>
  <c r="G226" i="113"/>
  <c r="E225" i="113"/>
  <c r="I223" i="113"/>
  <c r="G222" i="113"/>
  <c r="E221" i="113"/>
  <c r="J242" i="113"/>
  <c r="H241" i="113"/>
  <c r="F240" i="113"/>
  <c r="J238" i="113"/>
  <c r="H237" i="113"/>
  <c r="F236" i="113"/>
  <c r="J234" i="113"/>
  <c r="H233" i="113"/>
  <c r="F232" i="113"/>
  <c r="J230" i="113"/>
  <c r="H229" i="113"/>
  <c r="F228" i="113"/>
  <c r="J226" i="113"/>
  <c r="H225" i="113"/>
  <c r="F224" i="113"/>
  <c r="J222" i="113"/>
  <c r="H221" i="113"/>
  <c r="I242" i="113"/>
  <c r="G241" i="113"/>
  <c r="E240" i="113"/>
  <c r="I238" i="113"/>
  <c r="G237" i="113"/>
  <c r="E236" i="113"/>
  <c r="I234" i="113"/>
  <c r="G233" i="113"/>
  <c r="E232" i="113"/>
  <c r="I230" i="113"/>
  <c r="G229" i="113"/>
  <c r="E228" i="113"/>
  <c r="I226" i="113"/>
  <c r="G225" i="113"/>
  <c r="E224" i="113"/>
  <c r="I222" i="113"/>
  <c r="G221" i="113"/>
  <c r="F243" i="113"/>
  <c r="J241" i="113"/>
  <c r="H240" i="113"/>
  <c r="F239" i="113"/>
  <c r="J237" i="113"/>
  <c r="H236" i="113"/>
  <c r="F235" i="113"/>
  <c r="J233" i="113"/>
  <c r="H232" i="113"/>
  <c r="F231" i="113"/>
  <c r="J229" i="113"/>
  <c r="H228" i="113"/>
  <c r="F227" i="113"/>
  <c r="J225" i="113"/>
  <c r="H224" i="113"/>
  <c r="F223" i="113"/>
  <c r="J221" i="113"/>
  <c r="E243" i="113"/>
  <c r="I241" i="113"/>
  <c r="G240" i="113"/>
  <c r="E239" i="113"/>
  <c r="I237" i="113"/>
  <c r="G236" i="113"/>
  <c r="E235" i="113"/>
  <c r="I233" i="113"/>
  <c r="G232" i="113"/>
  <c r="E231" i="113"/>
  <c r="I229" i="113"/>
  <c r="G228" i="113"/>
  <c r="E227" i="113"/>
  <c r="I225" i="113"/>
  <c r="G224" i="113"/>
  <c r="E223" i="113"/>
  <c r="I221" i="113"/>
  <c r="H189" i="113"/>
  <c r="F188" i="113"/>
  <c r="J186" i="113"/>
  <c r="H185" i="113"/>
  <c r="F184" i="113"/>
  <c r="J182" i="113"/>
  <c r="H181" i="113"/>
  <c r="F180" i="113"/>
  <c r="J178" i="113"/>
  <c r="H177" i="113"/>
  <c r="F176" i="113"/>
  <c r="J174" i="113"/>
  <c r="H173" i="113"/>
  <c r="F172" i="113"/>
  <c r="J170" i="113"/>
  <c r="H169" i="113"/>
  <c r="F168" i="113"/>
  <c r="I189" i="113"/>
  <c r="G188" i="113"/>
  <c r="E187" i="113"/>
  <c r="I185" i="113"/>
  <c r="G184" i="113"/>
  <c r="E183" i="113"/>
  <c r="I181" i="113"/>
  <c r="G180" i="113"/>
  <c r="E179" i="113"/>
  <c r="I177" i="113"/>
  <c r="G176" i="113"/>
  <c r="E175" i="113"/>
  <c r="I173" i="113"/>
  <c r="G172" i="113"/>
  <c r="E171" i="113"/>
  <c r="I169" i="113"/>
  <c r="G168" i="113"/>
  <c r="E167" i="113"/>
  <c r="H187" i="113"/>
  <c r="F186" i="113"/>
  <c r="F182" i="113"/>
  <c r="H179" i="113"/>
  <c r="J176" i="113"/>
  <c r="F174" i="113"/>
  <c r="H171" i="113"/>
  <c r="J168" i="113"/>
  <c r="E189" i="113"/>
  <c r="E185" i="113"/>
  <c r="G182" i="113"/>
  <c r="I179" i="113"/>
  <c r="E177" i="113"/>
  <c r="G174" i="113"/>
  <c r="I171" i="113"/>
  <c r="E169" i="113"/>
  <c r="J189" i="113"/>
  <c r="H188" i="113"/>
  <c r="F187" i="113"/>
  <c r="J185" i="113"/>
  <c r="H184" i="113"/>
  <c r="F183" i="113"/>
  <c r="J181" i="113"/>
  <c r="H180" i="113"/>
  <c r="F179" i="113"/>
  <c r="J177" i="113"/>
  <c r="H176" i="113"/>
  <c r="F175" i="113"/>
  <c r="J173" i="113"/>
  <c r="H172" i="113"/>
  <c r="F171" i="113"/>
  <c r="J169" i="113"/>
  <c r="H168" i="113"/>
  <c r="F167" i="113"/>
  <c r="I188" i="113"/>
  <c r="G187" i="113"/>
  <c r="E186" i="113"/>
  <c r="C186" i="113" s="1"/>
  <c r="I184" i="113"/>
  <c r="G183" i="113"/>
  <c r="E182" i="113"/>
  <c r="I180" i="113"/>
  <c r="G179" i="113"/>
  <c r="E178" i="113"/>
  <c r="I176" i="113"/>
  <c r="G175" i="113"/>
  <c r="E174" i="113"/>
  <c r="I172" i="113"/>
  <c r="G171" i="113"/>
  <c r="E170" i="113"/>
  <c r="I168" i="113"/>
  <c r="G167" i="113"/>
  <c r="J188" i="113"/>
  <c r="J184" i="113"/>
  <c r="H183" i="113"/>
  <c r="J180" i="113"/>
  <c r="F178" i="113"/>
  <c r="H175" i="113"/>
  <c r="J172" i="113"/>
  <c r="F170" i="113"/>
  <c r="H167" i="113"/>
  <c r="I187" i="113"/>
  <c r="G186" i="113"/>
  <c r="I183" i="113"/>
  <c r="E181" i="113"/>
  <c r="G178" i="113"/>
  <c r="I175" i="113"/>
  <c r="E173" i="113"/>
  <c r="G170" i="113"/>
  <c r="I167" i="113"/>
  <c r="F189" i="113"/>
  <c r="J187" i="113"/>
  <c r="H186" i="113"/>
  <c r="F185" i="113"/>
  <c r="J183" i="113"/>
  <c r="H182" i="113"/>
  <c r="F181" i="113"/>
  <c r="J179" i="113"/>
  <c r="H178" i="113"/>
  <c r="F177" i="113"/>
  <c r="J175" i="113"/>
  <c r="H174" i="113"/>
  <c r="F173" i="113"/>
  <c r="J171" i="113"/>
  <c r="F169" i="113"/>
  <c r="J167" i="113"/>
  <c r="G189" i="113"/>
  <c r="I186" i="113"/>
  <c r="E184" i="113"/>
  <c r="G181" i="113"/>
  <c r="I178" i="113"/>
  <c r="E176" i="113"/>
  <c r="G173" i="113"/>
  <c r="I170" i="113"/>
  <c r="E168" i="113"/>
  <c r="H170" i="113"/>
  <c r="E188" i="113"/>
  <c r="G185" i="113"/>
  <c r="I182" i="113"/>
  <c r="E180" i="113"/>
  <c r="G177" i="113"/>
  <c r="I174" i="113"/>
  <c r="E172" i="113"/>
  <c r="G169" i="113"/>
  <c r="J216" i="113"/>
  <c r="H215" i="113"/>
  <c r="F214" i="113"/>
  <c r="J212" i="113"/>
  <c r="H211" i="113"/>
  <c r="F210" i="113"/>
  <c r="J208" i="113"/>
  <c r="H207" i="113"/>
  <c r="F206" i="113"/>
  <c r="J204" i="113"/>
  <c r="H203" i="113"/>
  <c r="F202" i="113"/>
  <c r="J200" i="113"/>
  <c r="H199" i="113"/>
  <c r="F198" i="113"/>
  <c r="J196" i="113"/>
  <c r="H195" i="113"/>
  <c r="F194" i="113"/>
  <c r="G216" i="113"/>
  <c r="E215" i="113"/>
  <c r="I213" i="113"/>
  <c r="G212" i="113"/>
  <c r="E211" i="113"/>
  <c r="I209" i="113"/>
  <c r="G208" i="113"/>
  <c r="E207" i="113"/>
  <c r="I205" i="113"/>
  <c r="G204" i="113"/>
  <c r="E203" i="113"/>
  <c r="I201" i="113"/>
  <c r="G200" i="113"/>
  <c r="E199" i="113"/>
  <c r="I197" i="113"/>
  <c r="G196" i="113"/>
  <c r="E195" i="113"/>
  <c r="J215" i="113"/>
  <c r="H214" i="113"/>
  <c r="F213" i="113"/>
  <c r="J211" i="113"/>
  <c r="H210" i="113"/>
  <c r="F209" i="113"/>
  <c r="J207" i="113"/>
  <c r="H206" i="113"/>
  <c r="F205" i="113"/>
  <c r="J203" i="113"/>
  <c r="H202" i="113"/>
  <c r="F201" i="113"/>
  <c r="J199" i="113"/>
  <c r="H198" i="113"/>
  <c r="F197" i="113"/>
  <c r="J195" i="113"/>
  <c r="H194" i="113"/>
  <c r="I216" i="113"/>
  <c r="G215" i="113"/>
  <c r="E214" i="113"/>
  <c r="I212" i="113"/>
  <c r="G211" i="113"/>
  <c r="E210" i="113"/>
  <c r="I208" i="113"/>
  <c r="G207" i="113"/>
  <c r="E206" i="113"/>
  <c r="I204" i="113"/>
  <c r="G203" i="113"/>
  <c r="E202" i="113"/>
  <c r="I200" i="113"/>
  <c r="G199" i="113"/>
  <c r="E198" i="113"/>
  <c r="I196" i="113"/>
  <c r="G195" i="113"/>
  <c r="E194" i="113"/>
  <c r="F216" i="113"/>
  <c r="J214" i="113"/>
  <c r="H213" i="113"/>
  <c r="F212" i="113"/>
  <c r="J210" i="113"/>
  <c r="H209" i="113"/>
  <c r="F208" i="113"/>
  <c r="J206" i="113"/>
  <c r="H205" i="113"/>
  <c r="F204" i="113"/>
  <c r="J202" i="113"/>
  <c r="H201" i="113"/>
  <c r="F200" i="113"/>
  <c r="J198" i="113"/>
  <c r="H197" i="113"/>
  <c r="F196" i="113"/>
  <c r="J194" i="113"/>
  <c r="I215" i="113"/>
  <c r="G214" i="113"/>
  <c r="E213" i="113"/>
  <c r="I211" i="113"/>
  <c r="G210" i="113"/>
  <c r="E209" i="113"/>
  <c r="I207" i="113"/>
  <c r="G206" i="113"/>
  <c r="E205" i="113"/>
  <c r="I203" i="113"/>
  <c r="G202" i="113"/>
  <c r="E201" i="113"/>
  <c r="I199" i="113"/>
  <c r="G198" i="113"/>
  <c r="E197" i="113"/>
  <c r="I195" i="113"/>
  <c r="G194" i="113"/>
  <c r="H216" i="113"/>
  <c r="F215" i="113"/>
  <c r="J213" i="113"/>
  <c r="H212" i="113"/>
  <c r="F211" i="113"/>
  <c r="J209" i="113"/>
  <c r="H208" i="113"/>
  <c r="F207" i="113"/>
  <c r="J205" i="113"/>
  <c r="H204" i="113"/>
  <c r="F203" i="113"/>
  <c r="J201" i="113"/>
  <c r="H200" i="113"/>
  <c r="F199" i="113"/>
  <c r="J197" i="113"/>
  <c r="H196" i="113"/>
  <c r="F195" i="113"/>
  <c r="E216" i="113"/>
  <c r="I214" i="113"/>
  <c r="G213" i="113"/>
  <c r="E212" i="113"/>
  <c r="I210" i="113"/>
  <c r="G209" i="113"/>
  <c r="E208" i="113"/>
  <c r="I206" i="113"/>
  <c r="G205" i="113"/>
  <c r="E204" i="113"/>
  <c r="I202" i="113"/>
  <c r="G201" i="113"/>
  <c r="E200" i="113"/>
  <c r="I198" i="113"/>
  <c r="G197" i="113"/>
  <c r="E196" i="113"/>
  <c r="I194" i="113"/>
  <c r="F54" i="113"/>
  <c r="J52" i="113"/>
  <c r="H51" i="113"/>
  <c r="F50" i="113"/>
  <c r="J48" i="113"/>
  <c r="H47" i="113"/>
  <c r="F46" i="113"/>
  <c r="J44" i="113"/>
  <c r="H43" i="113"/>
  <c r="F42" i="113"/>
  <c r="J40" i="113"/>
  <c r="H39" i="113"/>
  <c r="F38" i="113"/>
  <c r="J36" i="113"/>
  <c r="H35" i="113"/>
  <c r="F34" i="113"/>
  <c r="J32" i="113"/>
  <c r="E54" i="113"/>
  <c r="I52" i="113"/>
  <c r="G51" i="113"/>
  <c r="E50" i="113"/>
  <c r="I48" i="113"/>
  <c r="G47" i="113"/>
  <c r="E46" i="113"/>
  <c r="I44" i="113"/>
  <c r="G43" i="113"/>
  <c r="E42" i="113"/>
  <c r="I40" i="113"/>
  <c r="G39" i="113"/>
  <c r="E38" i="113"/>
  <c r="I36" i="113"/>
  <c r="G35" i="113"/>
  <c r="E34" i="113"/>
  <c r="I32" i="113"/>
  <c r="H54" i="113"/>
  <c r="F53" i="113"/>
  <c r="J51" i="113"/>
  <c r="H50" i="113"/>
  <c r="F49" i="113"/>
  <c r="J47" i="113"/>
  <c r="H46" i="113"/>
  <c r="F45" i="113"/>
  <c r="J43" i="113"/>
  <c r="H42" i="113"/>
  <c r="F41" i="113"/>
  <c r="J39" i="113"/>
  <c r="H38" i="113"/>
  <c r="F37" i="113"/>
  <c r="J35" i="113"/>
  <c r="H34" i="113"/>
  <c r="F33" i="113"/>
  <c r="G54" i="113"/>
  <c r="E53" i="113"/>
  <c r="I51" i="113"/>
  <c r="G50" i="113"/>
  <c r="E49" i="113"/>
  <c r="I47" i="113"/>
  <c r="G46" i="113"/>
  <c r="E45" i="113"/>
  <c r="I43" i="113"/>
  <c r="G42" i="113"/>
  <c r="E41" i="113"/>
  <c r="I39" i="113"/>
  <c r="G38" i="113"/>
  <c r="E37" i="113"/>
  <c r="I35" i="113"/>
  <c r="G34" i="113"/>
  <c r="E33" i="113"/>
  <c r="J54" i="113"/>
  <c r="H53" i="113"/>
  <c r="F52" i="113"/>
  <c r="J50" i="113"/>
  <c r="H49" i="113"/>
  <c r="F48" i="113"/>
  <c r="J46" i="113"/>
  <c r="H45" i="113"/>
  <c r="F44" i="113"/>
  <c r="J42" i="113"/>
  <c r="H41" i="113"/>
  <c r="F40" i="113"/>
  <c r="J38" i="113"/>
  <c r="H37" i="113"/>
  <c r="F36" i="113"/>
  <c r="J34" i="113"/>
  <c r="H33" i="113"/>
  <c r="F32" i="113"/>
  <c r="I54" i="113"/>
  <c r="G53" i="113"/>
  <c r="E52" i="113"/>
  <c r="I50" i="113"/>
  <c r="G49" i="113"/>
  <c r="E48" i="113"/>
  <c r="I46" i="113"/>
  <c r="G45" i="113"/>
  <c r="E44" i="113"/>
  <c r="I42" i="113"/>
  <c r="G41" i="113"/>
  <c r="E40" i="113"/>
  <c r="I38" i="113"/>
  <c r="G37" i="113"/>
  <c r="E36" i="113"/>
  <c r="I34" i="113"/>
  <c r="G33" i="113"/>
  <c r="E32" i="113"/>
  <c r="J53" i="113"/>
  <c r="H52" i="113"/>
  <c r="F51" i="113"/>
  <c r="J49" i="113"/>
  <c r="H48" i="113"/>
  <c r="F47" i="113"/>
  <c r="J45" i="113"/>
  <c r="H44" i="113"/>
  <c r="F43" i="113"/>
  <c r="J41" i="113"/>
  <c r="H40" i="113"/>
  <c r="F39" i="113"/>
  <c r="J37" i="113"/>
  <c r="H36" i="113"/>
  <c r="F35" i="113"/>
  <c r="J33" i="113"/>
  <c r="H32" i="113"/>
  <c r="I53" i="113"/>
  <c r="G52" i="113"/>
  <c r="E51" i="113"/>
  <c r="I49" i="113"/>
  <c r="G48" i="113"/>
  <c r="E47" i="113"/>
  <c r="I45" i="113"/>
  <c r="G44" i="113"/>
  <c r="E43" i="113"/>
  <c r="I41" i="113"/>
  <c r="G40" i="113"/>
  <c r="E39" i="113"/>
  <c r="I37" i="113"/>
  <c r="G36" i="113"/>
  <c r="E35" i="113"/>
  <c r="I33" i="113"/>
  <c r="G32" i="113"/>
  <c r="F162" i="113"/>
  <c r="J160" i="113"/>
  <c r="H159" i="113"/>
  <c r="F158" i="113"/>
  <c r="J156" i="113"/>
  <c r="H155" i="113"/>
  <c r="F154" i="113"/>
  <c r="J152" i="113"/>
  <c r="H151" i="113"/>
  <c r="F150" i="113"/>
  <c r="J148" i="113"/>
  <c r="H147" i="113"/>
  <c r="F146" i="113"/>
  <c r="J144" i="113"/>
  <c r="H143" i="113"/>
  <c r="F142" i="113"/>
  <c r="J140" i="113"/>
  <c r="G162" i="113"/>
  <c r="E161" i="113"/>
  <c r="I159" i="113"/>
  <c r="G158" i="113"/>
  <c r="E157" i="113"/>
  <c r="I155" i="113"/>
  <c r="G154" i="113"/>
  <c r="E153" i="113"/>
  <c r="I151" i="113"/>
  <c r="G150" i="113"/>
  <c r="E149" i="113"/>
  <c r="I147" i="113"/>
  <c r="G146" i="113"/>
  <c r="E145" i="113"/>
  <c r="I143" i="113"/>
  <c r="G142" i="113"/>
  <c r="E141" i="113"/>
  <c r="H162" i="113"/>
  <c r="F161" i="113"/>
  <c r="J159" i="113"/>
  <c r="H158" i="113"/>
  <c r="F157" i="113"/>
  <c r="J155" i="113"/>
  <c r="H154" i="113"/>
  <c r="F153" i="113"/>
  <c r="J151" i="113"/>
  <c r="H150" i="113"/>
  <c r="F149" i="113"/>
  <c r="J147" i="113"/>
  <c r="H146" i="113"/>
  <c r="F145" i="113"/>
  <c r="J143" i="113"/>
  <c r="H142" i="113"/>
  <c r="F141" i="113"/>
  <c r="I162" i="113"/>
  <c r="G161" i="113"/>
  <c r="E160" i="113"/>
  <c r="I158" i="113"/>
  <c r="G157" i="113"/>
  <c r="E156" i="113"/>
  <c r="I154" i="113"/>
  <c r="G153" i="113"/>
  <c r="E152" i="113"/>
  <c r="I150" i="113"/>
  <c r="G149" i="113"/>
  <c r="E148" i="113"/>
  <c r="I146" i="113"/>
  <c r="G145" i="113"/>
  <c r="E144" i="113"/>
  <c r="I142" i="113"/>
  <c r="G141" i="113"/>
  <c r="E140" i="113"/>
  <c r="J162" i="113"/>
  <c r="H161" i="113"/>
  <c r="F160" i="113"/>
  <c r="J158" i="113"/>
  <c r="H157" i="113"/>
  <c r="F156" i="113"/>
  <c r="J154" i="113"/>
  <c r="H153" i="113"/>
  <c r="F152" i="113"/>
  <c r="J150" i="113"/>
  <c r="H149" i="113"/>
  <c r="F148" i="113"/>
  <c r="J146" i="113"/>
  <c r="H145" i="113"/>
  <c r="F144" i="113"/>
  <c r="J142" i="113"/>
  <c r="H141" i="113"/>
  <c r="F140" i="113"/>
  <c r="I161" i="113"/>
  <c r="G160" i="113"/>
  <c r="E159" i="113"/>
  <c r="I157" i="113"/>
  <c r="G156" i="113"/>
  <c r="E155" i="113"/>
  <c r="I153" i="113"/>
  <c r="G152" i="113"/>
  <c r="E151" i="113"/>
  <c r="I149" i="113"/>
  <c r="G148" i="113"/>
  <c r="E147" i="113"/>
  <c r="I145" i="113"/>
  <c r="G144" i="113"/>
  <c r="E143" i="113"/>
  <c r="I141" i="113"/>
  <c r="G140" i="113"/>
  <c r="J161" i="113"/>
  <c r="H160" i="113"/>
  <c r="F159" i="113"/>
  <c r="J157" i="113"/>
  <c r="H156" i="113"/>
  <c r="F155" i="113"/>
  <c r="J153" i="113"/>
  <c r="H152" i="113"/>
  <c r="F151" i="113"/>
  <c r="J149" i="113"/>
  <c r="H148" i="113"/>
  <c r="F147" i="113"/>
  <c r="J145" i="113"/>
  <c r="H144" i="113"/>
  <c r="F143" i="113"/>
  <c r="J141" i="113"/>
  <c r="H140" i="113"/>
  <c r="E162" i="113"/>
  <c r="I160" i="113"/>
  <c r="G159" i="113"/>
  <c r="E158" i="113"/>
  <c r="I156" i="113"/>
  <c r="G155" i="113"/>
  <c r="E154" i="113"/>
  <c r="I152" i="113"/>
  <c r="G151" i="113"/>
  <c r="E150" i="113"/>
  <c r="I148" i="113"/>
  <c r="G147" i="113"/>
  <c r="E146" i="113"/>
  <c r="I144" i="113"/>
  <c r="G143" i="113"/>
  <c r="E142" i="113"/>
  <c r="I140" i="113"/>
  <c r="J107" i="113"/>
  <c r="H106" i="113"/>
  <c r="F105" i="113"/>
  <c r="J103" i="113"/>
  <c r="H102" i="113"/>
  <c r="F101" i="113"/>
  <c r="J99" i="113"/>
  <c r="H98" i="113"/>
  <c r="F97" i="113"/>
  <c r="J95" i="113"/>
  <c r="H94" i="113"/>
  <c r="F93" i="113"/>
  <c r="J91" i="113"/>
  <c r="H90" i="113"/>
  <c r="F89" i="113"/>
  <c r="J87" i="113"/>
  <c r="H86" i="113"/>
  <c r="G108" i="113"/>
  <c r="E107" i="113"/>
  <c r="I105" i="113"/>
  <c r="G104" i="113"/>
  <c r="E103" i="113"/>
  <c r="I101" i="113"/>
  <c r="G100" i="113"/>
  <c r="E99" i="113"/>
  <c r="I97" i="113"/>
  <c r="G96" i="113"/>
  <c r="E95" i="113"/>
  <c r="I93" i="113"/>
  <c r="G92" i="113"/>
  <c r="E91" i="113"/>
  <c r="I89" i="113"/>
  <c r="G88" i="113"/>
  <c r="E87" i="113"/>
  <c r="F108" i="113"/>
  <c r="J106" i="113"/>
  <c r="H105" i="113"/>
  <c r="F104" i="113"/>
  <c r="J102" i="113"/>
  <c r="H101" i="113"/>
  <c r="F100" i="113"/>
  <c r="J98" i="113"/>
  <c r="H97" i="113"/>
  <c r="F96" i="113"/>
  <c r="J94" i="113"/>
  <c r="H93" i="113"/>
  <c r="F92" i="113"/>
  <c r="J90" i="113"/>
  <c r="H89" i="113"/>
  <c r="F88" i="113"/>
  <c r="J86" i="113"/>
  <c r="I108" i="113"/>
  <c r="G107" i="113"/>
  <c r="E106" i="113"/>
  <c r="I104" i="113"/>
  <c r="G103" i="113"/>
  <c r="E102" i="113"/>
  <c r="I100" i="113"/>
  <c r="G99" i="113"/>
  <c r="E98" i="113"/>
  <c r="I96" i="113"/>
  <c r="G95" i="113"/>
  <c r="E94" i="113"/>
  <c r="I92" i="113"/>
  <c r="G91" i="113"/>
  <c r="E90" i="113"/>
  <c r="I88" i="113"/>
  <c r="G87" i="113"/>
  <c r="E86" i="113"/>
  <c r="H108" i="113"/>
  <c r="F107" i="113"/>
  <c r="J105" i="113"/>
  <c r="H104" i="113"/>
  <c r="F103" i="113"/>
  <c r="J101" i="113"/>
  <c r="H100" i="113"/>
  <c r="F99" i="113"/>
  <c r="J97" i="113"/>
  <c r="H96" i="113"/>
  <c r="F95" i="113"/>
  <c r="J93" i="113"/>
  <c r="H92" i="113"/>
  <c r="F91" i="113"/>
  <c r="J89" i="113"/>
  <c r="H88" i="113"/>
  <c r="F87" i="113"/>
  <c r="I107" i="113"/>
  <c r="G106" i="113"/>
  <c r="E105" i="113"/>
  <c r="I103" i="113"/>
  <c r="G102" i="113"/>
  <c r="E101" i="113"/>
  <c r="I99" i="113"/>
  <c r="G98" i="113"/>
  <c r="E97" i="113"/>
  <c r="I95" i="113"/>
  <c r="G94" i="113"/>
  <c r="E93" i="113"/>
  <c r="I91" i="113"/>
  <c r="G90" i="113"/>
  <c r="E89" i="113"/>
  <c r="I87" i="113"/>
  <c r="G86" i="113"/>
  <c r="J108" i="113"/>
  <c r="H107" i="113"/>
  <c r="F106" i="113"/>
  <c r="J104" i="113"/>
  <c r="H103" i="113"/>
  <c r="F102" i="113"/>
  <c r="J100" i="113"/>
  <c r="H99" i="113"/>
  <c r="F98" i="113"/>
  <c r="J96" i="113"/>
  <c r="H95" i="113"/>
  <c r="F94" i="113"/>
  <c r="J92" i="113"/>
  <c r="H91" i="113"/>
  <c r="F90" i="113"/>
  <c r="J88" i="113"/>
  <c r="H87" i="113"/>
  <c r="F86" i="113"/>
  <c r="E108" i="113"/>
  <c r="I106" i="113"/>
  <c r="G105" i="113"/>
  <c r="E104" i="113"/>
  <c r="I102" i="113"/>
  <c r="G101" i="113"/>
  <c r="E100" i="113"/>
  <c r="I98" i="113"/>
  <c r="G97" i="113"/>
  <c r="E96" i="113"/>
  <c r="I94" i="113"/>
  <c r="G93" i="113"/>
  <c r="E92" i="113"/>
  <c r="I90" i="113"/>
  <c r="G89" i="113"/>
  <c r="E88" i="113"/>
  <c r="I86" i="113"/>
  <c r="J323" i="140"/>
  <c r="H322" i="140"/>
  <c r="F321" i="140"/>
  <c r="J319" i="140"/>
  <c r="H318" i="140"/>
  <c r="F317" i="140"/>
  <c r="J315" i="140"/>
  <c r="H314" i="140"/>
  <c r="J312" i="140"/>
  <c r="H311" i="140"/>
  <c r="F310" i="140"/>
  <c r="J308" i="140"/>
  <c r="H307" i="140"/>
  <c r="F306" i="140"/>
  <c r="J304" i="140"/>
  <c r="H303" i="140"/>
  <c r="F302" i="140"/>
  <c r="E324" i="140"/>
  <c r="E323" i="140"/>
  <c r="E322" i="140"/>
  <c r="E321" i="140"/>
  <c r="E320" i="140"/>
  <c r="E319" i="140"/>
  <c r="E318" i="140"/>
  <c r="E317" i="140"/>
  <c r="E316" i="140"/>
  <c r="E315" i="140"/>
  <c r="E314" i="140"/>
  <c r="I312" i="140"/>
  <c r="I311" i="140"/>
  <c r="I310" i="140"/>
  <c r="I309" i="140"/>
  <c r="I308" i="140"/>
  <c r="I307" i="140"/>
  <c r="I306" i="140"/>
  <c r="I305" i="140"/>
  <c r="I304" i="140"/>
  <c r="I303" i="140"/>
  <c r="I302" i="140"/>
  <c r="F324" i="140"/>
  <c r="J322" i="140"/>
  <c r="H321" i="140"/>
  <c r="F320" i="140"/>
  <c r="J318" i="140"/>
  <c r="H317" i="140"/>
  <c r="F316" i="140"/>
  <c r="J314" i="140"/>
  <c r="F313" i="140"/>
  <c r="J311" i="140"/>
  <c r="H310" i="140"/>
  <c r="F309" i="140"/>
  <c r="J307" i="140"/>
  <c r="H306" i="140"/>
  <c r="F305" i="140"/>
  <c r="J303" i="140"/>
  <c r="H302" i="140"/>
  <c r="E313" i="140"/>
  <c r="E312" i="140"/>
  <c r="E311" i="140"/>
  <c r="E310" i="140"/>
  <c r="E309" i="140"/>
  <c r="E308" i="140"/>
  <c r="E307" i="140"/>
  <c r="E306" i="140"/>
  <c r="E305" i="140"/>
  <c r="E304" i="140"/>
  <c r="E303" i="140"/>
  <c r="H324" i="140"/>
  <c r="F323" i="140"/>
  <c r="J321" i="140"/>
  <c r="H320" i="140"/>
  <c r="F319" i="140"/>
  <c r="J317" i="140"/>
  <c r="H316" i="140"/>
  <c r="F315" i="140"/>
  <c r="H313" i="140"/>
  <c r="F312" i="140"/>
  <c r="J310" i="140"/>
  <c r="H309" i="140"/>
  <c r="F308" i="140"/>
  <c r="J306" i="140"/>
  <c r="H305" i="140"/>
  <c r="F304" i="140"/>
  <c r="J302" i="140"/>
  <c r="G324" i="140"/>
  <c r="G323" i="140"/>
  <c r="G322" i="140"/>
  <c r="G321" i="140"/>
  <c r="G320" i="140"/>
  <c r="G319" i="140"/>
  <c r="G318" i="140"/>
  <c r="G317" i="140"/>
  <c r="G316" i="140"/>
  <c r="G315" i="140"/>
  <c r="G314" i="140"/>
  <c r="G313" i="140"/>
  <c r="E302" i="140"/>
  <c r="J324" i="140"/>
  <c r="H323" i="140"/>
  <c r="F322" i="140"/>
  <c r="J320" i="140"/>
  <c r="H319" i="140"/>
  <c r="F318" i="140"/>
  <c r="J316" i="140"/>
  <c r="H315" i="140"/>
  <c r="F314" i="140"/>
  <c r="H312" i="140"/>
  <c r="F311" i="140"/>
  <c r="J309" i="140"/>
  <c r="H308" i="140"/>
  <c r="F307" i="140"/>
  <c r="J305" i="140"/>
  <c r="H304" i="140"/>
  <c r="F303" i="140"/>
  <c r="I324" i="140"/>
  <c r="I323" i="140"/>
  <c r="I322" i="140"/>
  <c r="I321" i="140"/>
  <c r="I320" i="140"/>
  <c r="I319" i="140"/>
  <c r="I318" i="140"/>
  <c r="I317" i="140"/>
  <c r="I316" i="140"/>
  <c r="I315" i="140"/>
  <c r="I314" i="140"/>
  <c r="I313" i="140"/>
  <c r="G312" i="140"/>
  <c r="G311" i="140"/>
  <c r="G310" i="140"/>
  <c r="G309" i="140"/>
  <c r="G308" i="140"/>
  <c r="G307" i="140"/>
  <c r="G306" i="140"/>
  <c r="G305" i="140"/>
  <c r="G304" i="140"/>
  <c r="G303" i="140"/>
  <c r="G302" i="140"/>
  <c r="J313" i="140"/>
  <c r="J290" i="140"/>
  <c r="H270" i="140"/>
  <c r="F269" i="140"/>
  <c r="J267" i="140"/>
  <c r="H266" i="140"/>
  <c r="F265" i="140"/>
  <c r="J263" i="140"/>
  <c r="H262" i="140"/>
  <c r="F261" i="140"/>
  <c r="J259" i="140"/>
  <c r="H258" i="140"/>
  <c r="F257" i="140"/>
  <c r="J255" i="140"/>
  <c r="H254" i="140"/>
  <c r="F253" i="140"/>
  <c r="J251" i="140"/>
  <c r="H250" i="140"/>
  <c r="F249" i="140"/>
  <c r="J270" i="140"/>
  <c r="H269" i="140"/>
  <c r="F268" i="140"/>
  <c r="J266" i="140"/>
  <c r="H265" i="140"/>
  <c r="F264" i="140"/>
  <c r="J262" i="140"/>
  <c r="H261" i="140"/>
  <c r="F260" i="140"/>
  <c r="J258" i="140"/>
  <c r="H257" i="140"/>
  <c r="F256" i="140"/>
  <c r="J254" i="140"/>
  <c r="H253" i="140"/>
  <c r="F252" i="140"/>
  <c r="J250" i="140"/>
  <c r="H249" i="140"/>
  <c r="F248" i="140"/>
  <c r="G270" i="140"/>
  <c r="G269" i="140"/>
  <c r="G268" i="140"/>
  <c r="G267" i="140"/>
  <c r="G266" i="140"/>
  <c r="G265" i="140"/>
  <c r="G264" i="140"/>
  <c r="G263" i="140"/>
  <c r="G262" i="140"/>
  <c r="G261" i="140"/>
  <c r="G260" i="140"/>
  <c r="G259" i="140"/>
  <c r="G258" i="140"/>
  <c r="G257" i="140"/>
  <c r="G256" i="140"/>
  <c r="G255" i="140"/>
  <c r="G254" i="140"/>
  <c r="G253" i="140"/>
  <c r="G252" i="140"/>
  <c r="G251" i="140"/>
  <c r="G250" i="140"/>
  <c r="G249" i="140"/>
  <c r="G248" i="140"/>
  <c r="J269" i="140"/>
  <c r="H268" i="140"/>
  <c r="F267" i="140"/>
  <c r="J265" i="140"/>
  <c r="H264" i="140"/>
  <c r="F263" i="140"/>
  <c r="J261" i="140"/>
  <c r="H260" i="140"/>
  <c r="F259" i="140"/>
  <c r="J257" i="140"/>
  <c r="H256" i="140"/>
  <c r="F255" i="140"/>
  <c r="J253" i="140"/>
  <c r="H252" i="140"/>
  <c r="F251" i="140"/>
  <c r="J249" i="140"/>
  <c r="H248" i="140"/>
  <c r="I270" i="140"/>
  <c r="I269" i="140"/>
  <c r="I268" i="140"/>
  <c r="I267" i="140"/>
  <c r="I266" i="140"/>
  <c r="I265" i="140"/>
  <c r="I264" i="140"/>
  <c r="I263" i="140"/>
  <c r="I262" i="140"/>
  <c r="I261" i="140"/>
  <c r="I260" i="140"/>
  <c r="I259" i="140"/>
  <c r="I258" i="140"/>
  <c r="I257" i="140"/>
  <c r="I256" i="140"/>
  <c r="I255" i="140"/>
  <c r="I254" i="140"/>
  <c r="I253" i="140"/>
  <c r="I252" i="140"/>
  <c r="I251" i="140"/>
  <c r="I250" i="140"/>
  <c r="I249" i="140"/>
  <c r="I248" i="140"/>
  <c r="F270" i="140"/>
  <c r="J268" i="140"/>
  <c r="H267" i="140"/>
  <c r="F266" i="140"/>
  <c r="J264" i="140"/>
  <c r="H263" i="140"/>
  <c r="F262" i="140"/>
  <c r="J260" i="140"/>
  <c r="H259" i="140"/>
  <c r="F258" i="140"/>
  <c r="J256" i="140"/>
  <c r="H255" i="140"/>
  <c r="F254" i="140"/>
  <c r="J252" i="140"/>
  <c r="H251" i="140"/>
  <c r="F250" i="140"/>
  <c r="J248" i="140"/>
  <c r="E270" i="140"/>
  <c r="C270" i="140" s="1"/>
  <c r="E269" i="140"/>
  <c r="E268" i="140"/>
  <c r="E267" i="140"/>
  <c r="E266" i="140"/>
  <c r="C266" i="140" s="1"/>
  <c r="E265" i="140"/>
  <c r="E264" i="140"/>
  <c r="E263" i="140"/>
  <c r="E262" i="140"/>
  <c r="C262" i="140" s="1"/>
  <c r="E261" i="140"/>
  <c r="E260" i="140"/>
  <c r="E259" i="140"/>
  <c r="E258" i="140"/>
  <c r="C258" i="140" s="1"/>
  <c r="E257" i="140"/>
  <c r="E256" i="140"/>
  <c r="E255" i="140"/>
  <c r="E254" i="140"/>
  <c r="C254" i="140" s="1"/>
  <c r="E253" i="140"/>
  <c r="E252" i="140"/>
  <c r="E251" i="140"/>
  <c r="E250" i="140"/>
  <c r="C250" i="140" s="1"/>
  <c r="E249" i="140"/>
  <c r="E248" i="140"/>
  <c r="J243" i="140"/>
  <c r="H242" i="140"/>
  <c r="F241" i="140"/>
  <c r="J239" i="140"/>
  <c r="H238" i="140"/>
  <c r="F237" i="140"/>
  <c r="J235" i="140"/>
  <c r="H234" i="140"/>
  <c r="F233" i="140"/>
  <c r="J231" i="140"/>
  <c r="H230" i="140"/>
  <c r="F229" i="140"/>
  <c r="J227" i="140"/>
  <c r="H226" i="140"/>
  <c r="F225" i="140"/>
  <c r="J223" i="140"/>
  <c r="H222" i="140"/>
  <c r="F221" i="140"/>
  <c r="E243" i="140"/>
  <c r="E242" i="140"/>
  <c r="E241" i="140"/>
  <c r="E240" i="140"/>
  <c r="E239" i="140"/>
  <c r="E238" i="140"/>
  <c r="E237" i="140"/>
  <c r="E236" i="140"/>
  <c r="E235" i="140"/>
  <c r="E234" i="140"/>
  <c r="E233" i="140"/>
  <c r="E232" i="140"/>
  <c r="E231" i="140"/>
  <c r="E230" i="140"/>
  <c r="E229" i="140"/>
  <c r="E228" i="140"/>
  <c r="E227" i="140"/>
  <c r="E226" i="140"/>
  <c r="E225" i="140"/>
  <c r="E224" i="140"/>
  <c r="E223" i="140"/>
  <c r="E222" i="140"/>
  <c r="E221" i="140"/>
  <c r="J242" i="140"/>
  <c r="H241" i="140"/>
  <c r="F240" i="140"/>
  <c r="J238" i="140"/>
  <c r="H237" i="140"/>
  <c r="F236" i="140"/>
  <c r="J234" i="140"/>
  <c r="H233" i="140"/>
  <c r="F232" i="140"/>
  <c r="J230" i="140"/>
  <c r="H229" i="140"/>
  <c r="F228" i="140"/>
  <c r="J226" i="140"/>
  <c r="H225" i="140"/>
  <c r="F224" i="140"/>
  <c r="J222" i="140"/>
  <c r="H221" i="140"/>
  <c r="F243" i="140"/>
  <c r="J241" i="140"/>
  <c r="H240" i="140"/>
  <c r="F239" i="140"/>
  <c r="J237" i="140"/>
  <c r="H236" i="140"/>
  <c r="F235" i="140"/>
  <c r="J233" i="140"/>
  <c r="H232" i="140"/>
  <c r="F231" i="140"/>
  <c r="J229" i="140"/>
  <c r="H228" i="140"/>
  <c r="F227" i="140"/>
  <c r="J225" i="140"/>
  <c r="H224" i="140"/>
  <c r="F223" i="140"/>
  <c r="J221" i="140"/>
  <c r="G243" i="140"/>
  <c r="G242" i="140"/>
  <c r="G241" i="140"/>
  <c r="G240" i="140"/>
  <c r="G239" i="140"/>
  <c r="G238" i="140"/>
  <c r="G237" i="140"/>
  <c r="G236" i="140"/>
  <c r="G235" i="140"/>
  <c r="G234" i="140"/>
  <c r="G233" i="140"/>
  <c r="G232" i="140"/>
  <c r="G231" i="140"/>
  <c r="G230" i="140"/>
  <c r="G229" i="140"/>
  <c r="G228" i="140"/>
  <c r="G227" i="140"/>
  <c r="G226" i="140"/>
  <c r="G225" i="140"/>
  <c r="G224" i="140"/>
  <c r="G223" i="140"/>
  <c r="G222" i="140"/>
  <c r="G221" i="140"/>
  <c r="H243" i="140"/>
  <c r="F242" i="140"/>
  <c r="J240" i="140"/>
  <c r="H239" i="140"/>
  <c r="F238" i="140"/>
  <c r="J236" i="140"/>
  <c r="H235" i="140"/>
  <c r="F234" i="140"/>
  <c r="J232" i="140"/>
  <c r="H231" i="140"/>
  <c r="F230" i="140"/>
  <c r="J228" i="140"/>
  <c r="H227" i="140"/>
  <c r="F226" i="140"/>
  <c r="J224" i="140"/>
  <c r="H223" i="140"/>
  <c r="F222" i="140"/>
  <c r="I243" i="140"/>
  <c r="I242" i="140"/>
  <c r="I241" i="140"/>
  <c r="I240" i="140"/>
  <c r="I239" i="140"/>
  <c r="I238" i="140"/>
  <c r="I237" i="140"/>
  <c r="I236" i="140"/>
  <c r="I235" i="140"/>
  <c r="I234" i="140"/>
  <c r="I233" i="140"/>
  <c r="I232" i="140"/>
  <c r="I231" i="140"/>
  <c r="I230" i="140"/>
  <c r="I229" i="140"/>
  <c r="I228" i="140"/>
  <c r="I227" i="140"/>
  <c r="I226" i="140"/>
  <c r="I225" i="140"/>
  <c r="I224" i="140"/>
  <c r="I223" i="140"/>
  <c r="I222" i="140"/>
  <c r="I221" i="140"/>
  <c r="J215" i="140"/>
  <c r="H214" i="140"/>
  <c r="F213" i="140"/>
  <c r="J211" i="140"/>
  <c r="H210" i="140"/>
  <c r="F209" i="140"/>
  <c r="J207" i="140"/>
  <c r="H206" i="140"/>
  <c r="F205" i="140"/>
  <c r="J203" i="140"/>
  <c r="H202" i="140"/>
  <c r="F201" i="140"/>
  <c r="J199" i="140"/>
  <c r="H198" i="140"/>
  <c r="F197" i="140"/>
  <c r="J195" i="140"/>
  <c r="H194" i="140"/>
  <c r="I216" i="140"/>
  <c r="I215" i="140"/>
  <c r="I214" i="140"/>
  <c r="I213" i="140"/>
  <c r="I212" i="140"/>
  <c r="I211" i="140"/>
  <c r="I210" i="140"/>
  <c r="I209" i="140"/>
  <c r="I208" i="140"/>
  <c r="I207" i="140"/>
  <c r="I206" i="140"/>
  <c r="I205" i="140"/>
  <c r="I204" i="140"/>
  <c r="I203" i="140"/>
  <c r="I202" i="140"/>
  <c r="I201" i="140"/>
  <c r="I200" i="140"/>
  <c r="I199" i="140"/>
  <c r="I198" i="140"/>
  <c r="I197" i="140"/>
  <c r="I196" i="140"/>
  <c r="I195" i="140"/>
  <c r="I194" i="140"/>
  <c r="F216" i="140"/>
  <c r="J214" i="140"/>
  <c r="H213" i="140"/>
  <c r="F212" i="140"/>
  <c r="J210" i="140"/>
  <c r="H209" i="140"/>
  <c r="F208" i="140"/>
  <c r="J206" i="140"/>
  <c r="H205" i="140"/>
  <c r="F204" i="140"/>
  <c r="J202" i="140"/>
  <c r="H201" i="140"/>
  <c r="F200" i="140"/>
  <c r="J198" i="140"/>
  <c r="H197" i="140"/>
  <c r="F196" i="140"/>
  <c r="J194" i="140"/>
  <c r="E216" i="140"/>
  <c r="E215" i="140"/>
  <c r="E214" i="140"/>
  <c r="E213" i="140"/>
  <c r="E212" i="140"/>
  <c r="E211" i="140"/>
  <c r="E210" i="140"/>
  <c r="E209" i="140"/>
  <c r="E208" i="140"/>
  <c r="E207" i="140"/>
  <c r="E206" i="140"/>
  <c r="E205" i="140"/>
  <c r="E204" i="140"/>
  <c r="E203" i="140"/>
  <c r="E202" i="140"/>
  <c r="E201" i="140"/>
  <c r="E200" i="140"/>
  <c r="E199" i="140"/>
  <c r="E198" i="140"/>
  <c r="E197" i="140"/>
  <c r="E196" i="140"/>
  <c r="E195" i="140"/>
  <c r="E194" i="140"/>
  <c r="H216" i="140"/>
  <c r="F215" i="140"/>
  <c r="J213" i="140"/>
  <c r="H212" i="140"/>
  <c r="F211" i="140"/>
  <c r="J209" i="140"/>
  <c r="H208" i="140"/>
  <c r="F207" i="140"/>
  <c r="J205" i="140"/>
  <c r="H204" i="140"/>
  <c r="F203" i="140"/>
  <c r="J201" i="140"/>
  <c r="H200" i="140"/>
  <c r="F199" i="140"/>
  <c r="J197" i="140"/>
  <c r="H196" i="140"/>
  <c r="F195" i="140"/>
  <c r="J216" i="140"/>
  <c r="H215" i="140"/>
  <c r="F214" i="140"/>
  <c r="J212" i="140"/>
  <c r="H211" i="140"/>
  <c r="F210" i="140"/>
  <c r="J208" i="140"/>
  <c r="H207" i="140"/>
  <c r="F206" i="140"/>
  <c r="J204" i="140"/>
  <c r="H203" i="140"/>
  <c r="F202" i="140"/>
  <c r="J200" i="140"/>
  <c r="H199" i="140"/>
  <c r="F198" i="140"/>
  <c r="J196" i="140"/>
  <c r="H195" i="140"/>
  <c r="F194" i="140"/>
  <c r="G216" i="140"/>
  <c r="G215" i="140"/>
  <c r="G214" i="140"/>
  <c r="G213" i="140"/>
  <c r="G212" i="140"/>
  <c r="G211" i="140"/>
  <c r="G210" i="140"/>
  <c r="G209" i="140"/>
  <c r="G208" i="140"/>
  <c r="G207" i="140"/>
  <c r="G206" i="140"/>
  <c r="G205" i="140"/>
  <c r="G204" i="140"/>
  <c r="G203" i="140"/>
  <c r="G202" i="140"/>
  <c r="G201" i="140"/>
  <c r="G200" i="140"/>
  <c r="G199" i="140"/>
  <c r="G198" i="140"/>
  <c r="G197" i="140"/>
  <c r="G196" i="140"/>
  <c r="G195" i="140"/>
  <c r="G194" i="140"/>
  <c r="F185" i="140"/>
  <c r="H167" i="140"/>
  <c r="J172" i="140"/>
  <c r="F178" i="140"/>
  <c r="H183" i="140"/>
  <c r="J188" i="140"/>
  <c r="E168" i="140"/>
  <c r="E172" i="140"/>
  <c r="E176" i="140"/>
  <c r="E180" i="140"/>
  <c r="E184" i="140"/>
  <c r="E188" i="140"/>
  <c r="J169" i="140"/>
  <c r="F175" i="140"/>
  <c r="H180" i="140"/>
  <c r="J185" i="140"/>
  <c r="I169" i="140"/>
  <c r="I173" i="140"/>
  <c r="I177" i="140"/>
  <c r="I181" i="140"/>
  <c r="I185" i="140"/>
  <c r="I189" i="140"/>
  <c r="F172" i="140"/>
  <c r="H177" i="140"/>
  <c r="J182" i="140"/>
  <c r="F188" i="140"/>
  <c r="G170" i="140"/>
  <c r="G174" i="140"/>
  <c r="G178" i="140"/>
  <c r="G182" i="140"/>
  <c r="G186" i="140"/>
  <c r="J167" i="140"/>
  <c r="F173" i="140"/>
  <c r="H178" i="140"/>
  <c r="J183" i="140"/>
  <c r="F189" i="140"/>
  <c r="H171" i="140"/>
  <c r="J176" i="140"/>
  <c r="F182" i="140"/>
  <c r="H187" i="140"/>
  <c r="E167" i="140"/>
  <c r="E171" i="140"/>
  <c r="E175" i="140"/>
  <c r="E179" i="140"/>
  <c r="E183" i="140"/>
  <c r="E187" i="140"/>
  <c r="H168" i="140"/>
  <c r="J173" i="140"/>
  <c r="F179" i="140"/>
  <c r="H184" i="140"/>
  <c r="J189" i="140"/>
  <c r="I168" i="140"/>
  <c r="I172" i="140"/>
  <c r="I176" i="140"/>
  <c r="I180" i="140"/>
  <c r="I184" i="140"/>
  <c r="I188" i="140"/>
  <c r="J170" i="140"/>
  <c r="F176" i="140"/>
  <c r="H181" i="140"/>
  <c r="J186" i="140"/>
  <c r="G169" i="140"/>
  <c r="G173" i="140"/>
  <c r="G177" i="140"/>
  <c r="G181" i="140"/>
  <c r="G185" i="140"/>
  <c r="G189" i="140"/>
  <c r="J171" i="140"/>
  <c r="F177" i="140"/>
  <c r="H182" i="140"/>
  <c r="J187" i="140"/>
  <c r="F170" i="140"/>
  <c r="H175" i="140"/>
  <c r="J180" i="140"/>
  <c r="F186" i="140"/>
  <c r="E170" i="140"/>
  <c r="E174" i="140"/>
  <c r="E178" i="140"/>
  <c r="E182" i="140"/>
  <c r="E186" i="140"/>
  <c r="F167" i="140"/>
  <c r="H172" i="140"/>
  <c r="J177" i="140"/>
  <c r="F183" i="140"/>
  <c r="H188" i="140"/>
  <c r="I167" i="140"/>
  <c r="I171" i="140"/>
  <c r="I175" i="140"/>
  <c r="I179" i="140"/>
  <c r="I183" i="140"/>
  <c r="I187" i="140"/>
  <c r="H169" i="140"/>
  <c r="J174" i="140"/>
  <c r="F180" i="140"/>
  <c r="H185" i="140"/>
  <c r="G168" i="140"/>
  <c r="G172" i="140"/>
  <c r="G176" i="140"/>
  <c r="G180" i="140"/>
  <c r="G184" i="140"/>
  <c r="G188" i="140"/>
  <c r="H170" i="140"/>
  <c r="J175" i="140"/>
  <c r="F181" i="140"/>
  <c r="H186" i="140"/>
  <c r="J168" i="140"/>
  <c r="F174" i="140"/>
  <c r="H179" i="140"/>
  <c r="J184" i="140"/>
  <c r="E169" i="140"/>
  <c r="E173" i="140"/>
  <c r="E177" i="140"/>
  <c r="E181" i="140"/>
  <c r="E185" i="140"/>
  <c r="E189" i="140"/>
  <c r="F171" i="140"/>
  <c r="H176" i="140"/>
  <c r="J181" i="140"/>
  <c r="F187" i="140"/>
  <c r="C170" i="113"/>
  <c r="I170" i="140"/>
  <c r="I174" i="140"/>
  <c r="I178" i="140"/>
  <c r="I182" i="140"/>
  <c r="I186" i="140"/>
  <c r="F168" i="140"/>
  <c r="H173" i="140"/>
  <c r="J178" i="140"/>
  <c r="F184" i="140"/>
  <c r="H189" i="140"/>
  <c r="G167" i="140"/>
  <c r="G171" i="140"/>
  <c r="G175" i="140"/>
  <c r="G179" i="140"/>
  <c r="G183" i="140"/>
  <c r="G187" i="140"/>
  <c r="F169" i="140"/>
  <c r="H174" i="140"/>
  <c r="J179" i="140"/>
  <c r="H162" i="140"/>
  <c r="F161" i="140"/>
  <c r="J159" i="140"/>
  <c r="H158" i="140"/>
  <c r="F157" i="140"/>
  <c r="J155" i="140"/>
  <c r="H154" i="140"/>
  <c r="F153" i="140"/>
  <c r="J151" i="140"/>
  <c r="H150" i="140"/>
  <c r="F149" i="140"/>
  <c r="J147" i="140"/>
  <c r="H146" i="140"/>
  <c r="F145" i="140"/>
  <c r="J143" i="140"/>
  <c r="H142" i="140"/>
  <c r="F141" i="140"/>
  <c r="G140" i="140"/>
  <c r="J162" i="140"/>
  <c r="H161" i="140"/>
  <c r="F160" i="140"/>
  <c r="J158" i="140"/>
  <c r="H157" i="140"/>
  <c r="F156" i="140"/>
  <c r="J154" i="140"/>
  <c r="H153" i="140"/>
  <c r="F152" i="140"/>
  <c r="J150" i="140"/>
  <c r="H149" i="140"/>
  <c r="F148" i="140"/>
  <c r="J146" i="140"/>
  <c r="H145" i="140"/>
  <c r="F144" i="140"/>
  <c r="J142" i="140"/>
  <c r="H141" i="140"/>
  <c r="F140" i="140"/>
  <c r="G162" i="140"/>
  <c r="G161" i="140"/>
  <c r="G160" i="140"/>
  <c r="G159" i="140"/>
  <c r="G158" i="140"/>
  <c r="G157" i="140"/>
  <c r="G156" i="140"/>
  <c r="G155" i="140"/>
  <c r="G154" i="140"/>
  <c r="G153" i="140"/>
  <c r="G152" i="140"/>
  <c r="G151" i="140"/>
  <c r="G150" i="140"/>
  <c r="G149" i="140"/>
  <c r="G148" i="140"/>
  <c r="G147" i="140"/>
  <c r="G146" i="140"/>
  <c r="G145" i="140"/>
  <c r="G144" i="140"/>
  <c r="G143" i="140"/>
  <c r="G142" i="140"/>
  <c r="G141" i="140"/>
  <c r="I140" i="140"/>
  <c r="J161" i="140"/>
  <c r="H160" i="140"/>
  <c r="F159" i="140"/>
  <c r="J157" i="140"/>
  <c r="H156" i="140"/>
  <c r="F155" i="140"/>
  <c r="J153" i="140"/>
  <c r="H152" i="140"/>
  <c r="F151" i="140"/>
  <c r="J149" i="140"/>
  <c r="H148" i="140"/>
  <c r="F147" i="140"/>
  <c r="J145" i="140"/>
  <c r="H144" i="140"/>
  <c r="F143" i="140"/>
  <c r="J141" i="140"/>
  <c r="H140" i="140"/>
  <c r="I162" i="140"/>
  <c r="I161" i="140"/>
  <c r="I160" i="140"/>
  <c r="I159" i="140"/>
  <c r="I158" i="140"/>
  <c r="I157" i="140"/>
  <c r="I156" i="140"/>
  <c r="I155" i="140"/>
  <c r="I154" i="140"/>
  <c r="I153" i="140"/>
  <c r="I152" i="140"/>
  <c r="I151" i="140"/>
  <c r="I150" i="140"/>
  <c r="I149" i="140"/>
  <c r="I148" i="140"/>
  <c r="I147" i="140"/>
  <c r="I146" i="140"/>
  <c r="I145" i="140"/>
  <c r="I144" i="140"/>
  <c r="I143" i="140"/>
  <c r="I142" i="140"/>
  <c r="I141" i="140"/>
  <c r="E140" i="140"/>
  <c r="F162" i="140"/>
  <c r="J160" i="140"/>
  <c r="H159" i="140"/>
  <c r="F158" i="140"/>
  <c r="J156" i="140"/>
  <c r="H155" i="140"/>
  <c r="F154" i="140"/>
  <c r="J152" i="140"/>
  <c r="H151" i="140"/>
  <c r="F150" i="140"/>
  <c r="J148" i="140"/>
  <c r="H147" i="140"/>
  <c r="F146" i="140"/>
  <c r="J144" i="140"/>
  <c r="H143" i="140"/>
  <c r="F142" i="140"/>
  <c r="J140" i="140"/>
  <c r="E162" i="140"/>
  <c r="E161" i="140"/>
  <c r="C161" i="140" s="1"/>
  <c r="E160" i="140"/>
  <c r="C160" i="140" s="1"/>
  <c r="E159" i="140"/>
  <c r="E158" i="140"/>
  <c r="E157" i="140"/>
  <c r="C157" i="140" s="1"/>
  <c r="E156" i="140"/>
  <c r="C156" i="140" s="1"/>
  <c r="E155" i="140"/>
  <c r="E154" i="140"/>
  <c r="E153" i="140"/>
  <c r="C153" i="140" s="1"/>
  <c r="E152" i="140"/>
  <c r="C152" i="140" s="1"/>
  <c r="E151" i="140"/>
  <c r="E150" i="140"/>
  <c r="E149" i="140"/>
  <c r="C149" i="140" s="1"/>
  <c r="E148" i="140"/>
  <c r="C148" i="140" s="1"/>
  <c r="E147" i="140"/>
  <c r="E146" i="140"/>
  <c r="E145" i="140"/>
  <c r="C145" i="140" s="1"/>
  <c r="E144" i="140"/>
  <c r="C144" i="140" s="1"/>
  <c r="E143" i="140"/>
  <c r="E142" i="140"/>
  <c r="E141" i="140"/>
  <c r="C141" i="140" s="1"/>
  <c r="J135" i="140"/>
  <c r="H134" i="140"/>
  <c r="F133" i="140"/>
  <c r="J131" i="140"/>
  <c r="H130" i="140"/>
  <c r="F129" i="140"/>
  <c r="J127" i="140"/>
  <c r="H126" i="140"/>
  <c r="F125" i="140"/>
  <c r="J123" i="140"/>
  <c r="H122" i="140"/>
  <c r="F121" i="140"/>
  <c r="J119" i="140"/>
  <c r="H118" i="140"/>
  <c r="F117" i="140"/>
  <c r="J115" i="140"/>
  <c r="H114" i="140"/>
  <c r="F113" i="140"/>
  <c r="G113" i="140"/>
  <c r="J134" i="140"/>
  <c r="H133" i="140"/>
  <c r="F132" i="140"/>
  <c r="J130" i="140"/>
  <c r="H129" i="140"/>
  <c r="F128" i="140"/>
  <c r="J126" i="140"/>
  <c r="H125" i="140"/>
  <c r="F124" i="140"/>
  <c r="J122" i="140"/>
  <c r="H121" i="140"/>
  <c r="F120" i="140"/>
  <c r="J118" i="140"/>
  <c r="H117" i="140"/>
  <c r="F116" i="140"/>
  <c r="J114" i="140"/>
  <c r="H113" i="140"/>
  <c r="G135" i="140"/>
  <c r="G134" i="140"/>
  <c r="G133" i="140"/>
  <c r="G132" i="140"/>
  <c r="G131" i="140"/>
  <c r="G130" i="140"/>
  <c r="G129" i="140"/>
  <c r="G128" i="140"/>
  <c r="G127" i="140"/>
  <c r="G126" i="140"/>
  <c r="G125" i="140"/>
  <c r="G124" i="140"/>
  <c r="G123" i="140"/>
  <c r="G122" i="140"/>
  <c r="G121" i="140"/>
  <c r="G120" i="140"/>
  <c r="G119" i="140"/>
  <c r="G118" i="140"/>
  <c r="G117" i="140"/>
  <c r="G116" i="140"/>
  <c r="G115" i="140"/>
  <c r="G114" i="140"/>
  <c r="I113" i="140"/>
  <c r="F135" i="140"/>
  <c r="J133" i="140"/>
  <c r="H132" i="140"/>
  <c r="F131" i="140"/>
  <c r="J129" i="140"/>
  <c r="H128" i="140"/>
  <c r="F127" i="140"/>
  <c r="J125" i="140"/>
  <c r="H124" i="140"/>
  <c r="F123" i="140"/>
  <c r="J121" i="140"/>
  <c r="H120" i="140"/>
  <c r="F119" i="140"/>
  <c r="J117" i="140"/>
  <c r="H116" i="140"/>
  <c r="F115" i="140"/>
  <c r="J113" i="140"/>
  <c r="I135" i="140"/>
  <c r="I134" i="140"/>
  <c r="I133" i="140"/>
  <c r="I132" i="140"/>
  <c r="I131" i="140"/>
  <c r="I130" i="140"/>
  <c r="I129" i="140"/>
  <c r="I128" i="140"/>
  <c r="I127" i="140"/>
  <c r="I126" i="140"/>
  <c r="I125" i="140"/>
  <c r="I124" i="140"/>
  <c r="I123" i="140"/>
  <c r="I122" i="140"/>
  <c r="I121" i="140"/>
  <c r="I120" i="140"/>
  <c r="I119" i="140"/>
  <c r="I118" i="140"/>
  <c r="I117" i="140"/>
  <c r="I116" i="140"/>
  <c r="I115" i="140"/>
  <c r="I114" i="140"/>
  <c r="E113" i="140"/>
  <c r="H135" i="140"/>
  <c r="F134" i="140"/>
  <c r="J132" i="140"/>
  <c r="H131" i="140"/>
  <c r="F130" i="140"/>
  <c r="J128" i="140"/>
  <c r="H127" i="140"/>
  <c r="F126" i="140"/>
  <c r="J124" i="140"/>
  <c r="H123" i="140"/>
  <c r="F122" i="140"/>
  <c r="J120" i="140"/>
  <c r="H119" i="140"/>
  <c r="F118" i="140"/>
  <c r="J116" i="140"/>
  <c r="H115" i="140"/>
  <c r="F114" i="140"/>
  <c r="E135" i="140"/>
  <c r="E134" i="140"/>
  <c r="C134" i="140" s="1"/>
  <c r="E133" i="140"/>
  <c r="C133" i="140" s="1"/>
  <c r="E132" i="140"/>
  <c r="C132" i="140" s="1"/>
  <c r="E131" i="140"/>
  <c r="E130" i="140"/>
  <c r="C130" i="140" s="1"/>
  <c r="E129" i="140"/>
  <c r="C129" i="140" s="1"/>
  <c r="E128" i="140"/>
  <c r="C128" i="140" s="1"/>
  <c r="E127" i="140"/>
  <c r="E126" i="140"/>
  <c r="C126" i="140" s="1"/>
  <c r="E125" i="140"/>
  <c r="C125" i="140" s="1"/>
  <c r="E124" i="140"/>
  <c r="C124" i="140" s="1"/>
  <c r="E123" i="140"/>
  <c r="E122" i="140"/>
  <c r="C122" i="140" s="1"/>
  <c r="E121" i="140"/>
  <c r="C121" i="140" s="1"/>
  <c r="E120" i="140"/>
  <c r="C120" i="140" s="1"/>
  <c r="E119" i="140"/>
  <c r="E118" i="140"/>
  <c r="C118" i="140" s="1"/>
  <c r="E117" i="140"/>
  <c r="C117" i="140" s="1"/>
  <c r="E116" i="140"/>
  <c r="C116" i="140" s="1"/>
  <c r="E115" i="140"/>
  <c r="E114" i="140"/>
  <c r="C114" i="140" s="1"/>
  <c r="J103" i="140"/>
  <c r="E88" i="140"/>
  <c r="E92" i="140"/>
  <c r="E96" i="140"/>
  <c r="E100" i="140"/>
  <c r="E104" i="140"/>
  <c r="E108" i="140"/>
  <c r="F90" i="140"/>
  <c r="H95" i="140"/>
  <c r="J100" i="140"/>
  <c r="F106" i="140"/>
  <c r="I87" i="140"/>
  <c r="I91" i="140"/>
  <c r="I95" i="140"/>
  <c r="I99" i="140"/>
  <c r="I103" i="140"/>
  <c r="I107" i="140"/>
  <c r="J89" i="140"/>
  <c r="F95" i="140"/>
  <c r="H100" i="140"/>
  <c r="J105" i="140"/>
  <c r="G87" i="140"/>
  <c r="G91" i="140"/>
  <c r="G95" i="140"/>
  <c r="G99" i="140"/>
  <c r="G103" i="140"/>
  <c r="G107" i="140"/>
  <c r="H89" i="140"/>
  <c r="J94" i="140"/>
  <c r="F100" i="140"/>
  <c r="H105" i="140"/>
  <c r="H86" i="140"/>
  <c r="J91" i="140"/>
  <c r="F97" i="140"/>
  <c r="H102" i="140"/>
  <c r="J107" i="140"/>
  <c r="E87" i="140"/>
  <c r="E91" i="140"/>
  <c r="E95" i="140"/>
  <c r="E99" i="140"/>
  <c r="E103" i="140"/>
  <c r="E107" i="140"/>
  <c r="J88" i="140"/>
  <c r="F94" i="140"/>
  <c r="H99" i="140"/>
  <c r="J104" i="140"/>
  <c r="E86" i="140"/>
  <c r="I90" i="140"/>
  <c r="I94" i="140"/>
  <c r="I98" i="140"/>
  <c r="I102" i="140"/>
  <c r="I106" i="140"/>
  <c r="H88" i="140"/>
  <c r="J93" i="140"/>
  <c r="F99" i="140"/>
  <c r="H104" i="140"/>
  <c r="I86" i="140"/>
  <c r="G90" i="140"/>
  <c r="G94" i="140"/>
  <c r="G98" i="140"/>
  <c r="G102" i="140"/>
  <c r="G106" i="140"/>
  <c r="F88" i="140"/>
  <c r="H93" i="140"/>
  <c r="J98" i="140"/>
  <c r="F104" i="140"/>
  <c r="G86" i="140"/>
  <c r="H90" i="140"/>
  <c r="J95" i="140"/>
  <c r="F101" i="140"/>
  <c r="H106" i="140"/>
  <c r="E90" i="140"/>
  <c r="E94" i="140"/>
  <c r="E98" i="140"/>
  <c r="E102" i="140"/>
  <c r="E106" i="140"/>
  <c r="H87" i="140"/>
  <c r="J92" i="140"/>
  <c r="F98" i="140"/>
  <c r="H103" i="140"/>
  <c r="J108" i="140"/>
  <c r="I89" i="140"/>
  <c r="I93" i="140"/>
  <c r="I97" i="140"/>
  <c r="I101" i="140"/>
  <c r="I105" i="140"/>
  <c r="F87" i="140"/>
  <c r="H92" i="140"/>
  <c r="J97" i="140"/>
  <c r="F103" i="140"/>
  <c r="H108" i="140"/>
  <c r="G89" i="140"/>
  <c r="G93" i="140"/>
  <c r="G97" i="140"/>
  <c r="G101" i="140"/>
  <c r="G105" i="140"/>
  <c r="J86" i="140"/>
  <c r="F92" i="140"/>
  <c r="H97" i="140"/>
  <c r="J102" i="140"/>
  <c r="F108" i="140"/>
  <c r="F89" i="140"/>
  <c r="H94" i="140"/>
  <c r="J99" i="140"/>
  <c r="F105" i="140"/>
  <c r="E89" i="140"/>
  <c r="E93" i="140"/>
  <c r="E97" i="140"/>
  <c r="E101" i="140"/>
  <c r="E105" i="140"/>
  <c r="F86" i="140"/>
  <c r="H91" i="140"/>
  <c r="J96" i="140"/>
  <c r="F102" i="140"/>
  <c r="H107" i="140"/>
  <c r="I88" i="140"/>
  <c r="I92" i="140"/>
  <c r="I96" i="140"/>
  <c r="I100" i="140"/>
  <c r="I104" i="140"/>
  <c r="I108" i="140"/>
  <c r="F91" i="140"/>
  <c r="H96" i="140"/>
  <c r="J101" i="140"/>
  <c r="F107" i="140"/>
  <c r="G88" i="140"/>
  <c r="G92" i="140"/>
  <c r="G96" i="140"/>
  <c r="G100" i="140"/>
  <c r="G104" i="140"/>
  <c r="G108" i="140"/>
  <c r="J90" i="140"/>
  <c r="F96" i="140"/>
  <c r="H101" i="140"/>
  <c r="J106" i="140"/>
  <c r="J87" i="140"/>
  <c r="F93" i="140"/>
  <c r="H98" i="140"/>
  <c r="F81" i="140"/>
  <c r="J79" i="140"/>
  <c r="H78" i="140"/>
  <c r="F77" i="140"/>
  <c r="J75" i="140"/>
  <c r="H74" i="140"/>
  <c r="F73" i="140"/>
  <c r="J71" i="140"/>
  <c r="H70" i="140"/>
  <c r="F69" i="140"/>
  <c r="J67" i="140"/>
  <c r="H66" i="140"/>
  <c r="F65" i="140"/>
  <c r="J63" i="140"/>
  <c r="H62" i="140"/>
  <c r="F61" i="140"/>
  <c r="J59" i="140"/>
  <c r="G59" i="140"/>
  <c r="H81" i="140"/>
  <c r="F80" i="140"/>
  <c r="J78" i="140"/>
  <c r="H77" i="140"/>
  <c r="F76" i="140"/>
  <c r="J74" i="140"/>
  <c r="H73" i="140"/>
  <c r="F72" i="140"/>
  <c r="J70" i="140"/>
  <c r="H69" i="140"/>
  <c r="F68" i="140"/>
  <c r="J66" i="140"/>
  <c r="H65" i="140"/>
  <c r="F64" i="140"/>
  <c r="J62" i="140"/>
  <c r="H61" i="140"/>
  <c r="F60" i="140"/>
  <c r="G81" i="140"/>
  <c r="G80" i="140"/>
  <c r="G79" i="140"/>
  <c r="G78" i="140"/>
  <c r="G77" i="140"/>
  <c r="G76" i="140"/>
  <c r="G75" i="140"/>
  <c r="G74" i="140"/>
  <c r="G73" i="140"/>
  <c r="G72" i="140"/>
  <c r="G71" i="140"/>
  <c r="G70" i="140"/>
  <c r="G69" i="140"/>
  <c r="G68" i="140"/>
  <c r="G67" i="140"/>
  <c r="G66" i="140"/>
  <c r="G65" i="140"/>
  <c r="G64" i="140"/>
  <c r="G63" i="140"/>
  <c r="G62" i="140"/>
  <c r="G61" i="140"/>
  <c r="G60" i="140"/>
  <c r="I59" i="140"/>
  <c r="J81" i="140"/>
  <c r="H80" i="140"/>
  <c r="F79" i="140"/>
  <c r="J77" i="140"/>
  <c r="H76" i="140"/>
  <c r="F75" i="140"/>
  <c r="J73" i="140"/>
  <c r="H72" i="140"/>
  <c r="F71" i="140"/>
  <c r="J69" i="140"/>
  <c r="H68" i="140"/>
  <c r="F67" i="140"/>
  <c r="J65" i="140"/>
  <c r="H64" i="140"/>
  <c r="F63" i="140"/>
  <c r="J61" i="140"/>
  <c r="H60" i="140"/>
  <c r="F59" i="140"/>
  <c r="I81" i="140"/>
  <c r="I80" i="140"/>
  <c r="I79" i="140"/>
  <c r="I78" i="140"/>
  <c r="I77" i="140"/>
  <c r="I76" i="140"/>
  <c r="I75" i="140"/>
  <c r="I74" i="140"/>
  <c r="I73" i="140"/>
  <c r="I72" i="140"/>
  <c r="I71" i="140"/>
  <c r="I70" i="140"/>
  <c r="I69" i="140"/>
  <c r="I68" i="140"/>
  <c r="I67" i="140"/>
  <c r="I66" i="140"/>
  <c r="I65" i="140"/>
  <c r="I64" i="140"/>
  <c r="I63" i="140"/>
  <c r="I62" i="140"/>
  <c r="I61" i="140"/>
  <c r="I60" i="140"/>
  <c r="E59" i="140"/>
  <c r="J80" i="140"/>
  <c r="H79" i="140"/>
  <c r="F78" i="140"/>
  <c r="J76" i="140"/>
  <c r="H75" i="140"/>
  <c r="F74" i="140"/>
  <c r="J72" i="140"/>
  <c r="H71" i="140"/>
  <c r="F70" i="140"/>
  <c r="J68" i="140"/>
  <c r="H67" i="140"/>
  <c r="F66" i="140"/>
  <c r="J64" i="140"/>
  <c r="H63" i="140"/>
  <c r="F62" i="140"/>
  <c r="J60" i="140"/>
  <c r="H59" i="140"/>
  <c r="E81" i="140"/>
  <c r="E80" i="140"/>
  <c r="E79" i="140"/>
  <c r="E78" i="140"/>
  <c r="E77" i="140"/>
  <c r="E76" i="140"/>
  <c r="E75" i="140"/>
  <c r="E74" i="140"/>
  <c r="E73" i="140"/>
  <c r="E72" i="140"/>
  <c r="E71" i="140"/>
  <c r="E70" i="140"/>
  <c r="E69" i="140"/>
  <c r="E68" i="140"/>
  <c r="E67" i="140"/>
  <c r="E66" i="140"/>
  <c r="E65" i="140"/>
  <c r="E64" i="140"/>
  <c r="E63" i="140"/>
  <c r="E62" i="140"/>
  <c r="E61" i="140"/>
  <c r="E60" i="140"/>
  <c r="J53" i="140"/>
  <c r="H52" i="140"/>
  <c r="F51" i="140"/>
  <c r="J49" i="140"/>
  <c r="H48" i="140"/>
  <c r="F47" i="140"/>
  <c r="J45" i="140"/>
  <c r="H44" i="140"/>
  <c r="F43" i="140"/>
  <c r="J41" i="140"/>
  <c r="H40" i="140"/>
  <c r="F39" i="140"/>
  <c r="J37" i="140"/>
  <c r="H36" i="140"/>
  <c r="F35" i="140"/>
  <c r="J33" i="140"/>
  <c r="H32" i="140"/>
  <c r="H54" i="140"/>
  <c r="G54" i="140"/>
  <c r="G53" i="140"/>
  <c r="G52" i="140"/>
  <c r="G51" i="140"/>
  <c r="G50" i="140"/>
  <c r="G49" i="140"/>
  <c r="G48" i="140"/>
  <c r="G47" i="140"/>
  <c r="G46" i="140"/>
  <c r="G45" i="140"/>
  <c r="G44" i="140"/>
  <c r="G43" i="140"/>
  <c r="G42" i="140"/>
  <c r="G41" i="140"/>
  <c r="E40" i="140"/>
  <c r="I38" i="140"/>
  <c r="G37" i="140"/>
  <c r="G36" i="140"/>
  <c r="G35" i="140"/>
  <c r="E34" i="140"/>
  <c r="I32" i="140"/>
  <c r="F54" i="140"/>
  <c r="J52" i="140"/>
  <c r="H51" i="140"/>
  <c r="F50" i="140"/>
  <c r="J48" i="140"/>
  <c r="H47" i="140"/>
  <c r="F46" i="140"/>
  <c r="J44" i="140"/>
  <c r="H43" i="140"/>
  <c r="F42" i="140"/>
  <c r="J40" i="140"/>
  <c r="H39" i="140"/>
  <c r="F38" i="140"/>
  <c r="J36" i="140"/>
  <c r="H35" i="140"/>
  <c r="F34" i="140"/>
  <c r="J32" i="140"/>
  <c r="J54" i="140"/>
  <c r="I54" i="140"/>
  <c r="I53" i="140"/>
  <c r="I52" i="140"/>
  <c r="I51" i="140"/>
  <c r="I50" i="140"/>
  <c r="I49" i="140"/>
  <c r="I48" i="140"/>
  <c r="I47" i="140"/>
  <c r="I46" i="140"/>
  <c r="I45" i="140"/>
  <c r="I44" i="140"/>
  <c r="I43" i="140"/>
  <c r="I42" i="140"/>
  <c r="I41" i="140"/>
  <c r="G40" i="140"/>
  <c r="E39" i="140"/>
  <c r="I37" i="140"/>
  <c r="I36" i="140"/>
  <c r="I35" i="140"/>
  <c r="G34" i="140"/>
  <c r="E33" i="140"/>
  <c r="F53" i="140"/>
  <c r="J51" i="140"/>
  <c r="H50" i="140"/>
  <c r="F49" i="140"/>
  <c r="J47" i="140"/>
  <c r="H46" i="140"/>
  <c r="F45" i="140"/>
  <c r="J43" i="140"/>
  <c r="H42" i="140"/>
  <c r="F41" i="140"/>
  <c r="J39" i="140"/>
  <c r="H38" i="140"/>
  <c r="F37" i="140"/>
  <c r="J35" i="140"/>
  <c r="H34" i="140"/>
  <c r="F33" i="140"/>
  <c r="E54" i="140"/>
  <c r="E53" i="140"/>
  <c r="E52" i="140"/>
  <c r="E51" i="140"/>
  <c r="E50" i="140"/>
  <c r="E49" i="140"/>
  <c r="E48" i="140"/>
  <c r="E47" i="140"/>
  <c r="E46" i="140"/>
  <c r="E45" i="140"/>
  <c r="E44" i="140"/>
  <c r="E43" i="140"/>
  <c r="E42" i="140"/>
  <c r="I40" i="140"/>
  <c r="G39" i="140"/>
  <c r="E38" i="140"/>
  <c r="I34" i="140"/>
  <c r="G33" i="140"/>
  <c r="E32" i="140"/>
  <c r="H53" i="140"/>
  <c r="F52" i="140"/>
  <c r="J50" i="140"/>
  <c r="H49" i="140"/>
  <c r="F48" i="140"/>
  <c r="J46" i="140"/>
  <c r="H45" i="140"/>
  <c r="F44" i="140"/>
  <c r="J42" i="140"/>
  <c r="H41" i="140"/>
  <c r="F40" i="140"/>
  <c r="J38" i="140"/>
  <c r="H37" i="140"/>
  <c r="F36" i="140"/>
  <c r="J34" i="140"/>
  <c r="H33" i="140"/>
  <c r="F32" i="140"/>
  <c r="E41" i="140"/>
  <c r="I39" i="140"/>
  <c r="G38" i="140"/>
  <c r="E37" i="140"/>
  <c r="E36" i="140"/>
  <c r="E35" i="140"/>
  <c r="C35" i="140" s="1"/>
  <c r="I33" i="140"/>
  <c r="G32" i="140"/>
  <c r="F297" i="140"/>
  <c r="J295" i="140"/>
  <c r="H294" i="140"/>
  <c r="F293" i="140"/>
  <c r="J291" i="140"/>
  <c r="F290" i="140"/>
  <c r="J288" i="140"/>
  <c r="H287" i="140"/>
  <c r="F286" i="140"/>
  <c r="J284" i="140"/>
  <c r="H283" i="140"/>
  <c r="F282" i="140"/>
  <c r="J280" i="140"/>
  <c r="H279" i="140"/>
  <c r="F278" i="140"/>
  <c r="J276" i="140"/>
  <c r="H275" i="140"/>
  <c r="H297" i="140"/>
  <c r="F296" i="140"/>
  <c r="J294" i="140"/>
  <c r="H293" i="140"/>
  <c r="F292" i="140"/>
  <c r="H290" i="140"/>
  <c r="F289" i="140"/>
  <c r="J287" i="140"/>
  <c r="H286" i="140"/>
  <c r="F285" i="140"/>
  <c r="J283" i="140"/>
  <c r="H282" i="140"/>
  <c r="F281" i="140"/>
  <c r="J279" i="140"/>
  <c r="H278" i="140"/>
  <c r="F277" i="140"/>
  <c r="J275" i="140"/>
  <c r="G297" i="140"/>
  <c r="G296" i="140"/>
  <c r="G295" i="140"/>
  <c r="G294" i="140"/>
  <c r="G293" i="140"/>
  <c r="G292" i="140"/>
  <c r="G291" i="140"/>
  <c r="G290" i="140"/>
  <c r="G289" i="140"/>
  <c r="G288" i="140"/>
  <c r="G287" i="140"/>
  <c r="G286" i="140"/>
  <c r="G285" i="140"/>
  <c r="G284" i="140"/>
  <c r="G283" i="140"/>
  <c r="G282" i="140"/>
  <c r="G281" i="140"/>
  <c r="G280" i="140"/>
  <c r="G279" i="140"/>
  <c r="G278" i="140"/>
  <c r="G277" i="140"/>
  <c r="G276" i="140"/>
  <c r="G275" i="140"/>
  <c r="J297" i="140"/>
  <c r="H296" i="140"/>
  <c r="F295" i="140"/>
  <c r="J293" i="140"/>
  <c r="H292" i="140"/>
  <c r="F291" i="140"/>
  <c r="H289" i="140"/>
  <c r="F288" i="140"/>
  <c r="J286" i="140"/>
  <c r="H285" i="140"/>
  <c r="F284" i="140"/>
  <c r="J282" i="140"/>
  <c r="H281" i="140"/>
  <c r="F280" i="140"/>
  <c r="J278" i="140"/>
  <c r="H277" i="140"/>
  <c r="F276" i="140"/>
  <c r="I297" i="140"/>
  <c r="I296" i="140"/>
  <c r="I295" i="140"/>
  <c r="I294" i="140"/>
  <c r="I293" i="140"/>
  <c r="I292" i="140"/>
  <c r="I291" i="140"/>
  <c r="I290" i="140"/>
  <c r="I289" i="140"/>
  <c r="I288" i="140"/>
  <c r="I287" i="140"/>
  <c r="I286" i="140"/>
  <c r="I285" i="140"/>
  <c r="I284" i="140"/>
  <c r="I283" i="140"/>
  <c r="I282" i="140"/>
  <c r="I281" i="140"/>
  <c r="I280" i="140"/>
  <c r="I279" i="140"/>
  <c r="I278" i="140"/>
  <c r="I277" i="140"/>
  <c r="I276" i="140"/>
  <c r="I275" i="140"/>
  <c r="J296" i="140"/>
  <c r="H295" i="140"/>
  <c r="F294" i="140"/>
  <c r="J292" i="140"/>
  <c r="H291" i="140"/>
  <c r="J289" i="140"/>
  <c r="H288" i="140"/>
  <c r="F287" i="140"/>
  <c r="J285" i="140"/>
  <c r="H284" i="140"/>
  <c r="F283" i="140"/>
  <c r="J281" i="140"/>
  <c r="H280" i="140"/>
  <c r="F279" i="140"/>
  <c r="J277" i="140"/>
  <c r="H276" i="140"/>
  <c r="F275" i="140"/>
  <c r="E297" i="140"/>
  <c r="E296" i="140"/>
  <c r="E295" i="140"/>
  <c r="E294" i="140"/>
  <c r="E293" i="140"/>
  <c r="E292" i="140"/>
  <c r="E291" i="140"/>
  <c r="E290" i="140"/>
  <c r="E289" i="140"/>
  <c r="E288" i="140"/>
  <c r="E287" i="140"/>
  <c r="E286" i="140"/>
  <c r="E285" i="140"/>
  <c r="E284" i="140"/>
  <c r="E283" i="140"/>
  <c r="E282" i="140"/>
  <c r="E281" i="140"/>
  <c r="E280" i="140"/>
  <c r="E279" i="140"/>
  <c r="E278" i="140"/>
  <c r="E277" i="140"/>
  <c r="E276" i="140"/>
  <c r="E275" i="140"/>
  <c r="C234" i="113"/>
  <c r="C196" i="113"/>
  <c r="C147" i="113" l="1"/>
  <c r="C189" i="140"/>
  <c r="C173" i="140"/>
  <c r="C177" i="140"/>
  <c r="C60" i="140"/>
  <c r="C64" i="140"/>
  <c r="C68" i="140"/>
  <c r="C72" i="140"/>
  <c r="C76" i="140"/>
  <c r="C80" i="140"/>
  <c r="C63" i="140"/>
  <c r="C67" i="140"/>
  <c r="C71" i="140"/>
  <c r="C75" i="140"/>
  <c r="C181" i="140"/>
  <c r="C36" i="140"/>
  <c r="C41" i="140"/>
  <c r="C37" i="140"/>
  <c r="D48" i="140"/>
  <c r="C155" i="113"/>
  <c r="C45" i="140"/>
  <c r="C49" i="140"/>
  <c r="C53" i="140"/>
  <c r="C44" i="140"/>
  <c r="C48" i="140"/>
  <c r="C52" i="140"/>
  <c r="I15" i="140"/>
  <c r="C43" i="140"/>
  <c r="C47" i="140"/>
  <c r="C51" i="140"/>
  <c r="I14" i="140"/>
  <c r="I22" i="140"/>
  <c r="I26" i="140"/>
  <c r="F85" i="113"/>
  <c r="S7" i="113" s="1"/>
  <c r="C127" i="113"/>
  <c r="C133" i="113"/>
  <c r="C125" i="113"/>
  <c r="C79" i="140"/>
  <c r="G21" i="140"/>
  <c r="C145" i="113"/>
  <c r="C161" i="113"/>
  <c r="C153" i="113"/>
  <c r="I11" i="140"/>
  <c r="I27" i="140"/>
  <c r="C105" i="113"/>
  <c r="I7" i="140"/>
  <c r="C105" i="140"/>
  <c r="C89" i="140"/>
  <c r="C98" i="140"/>
  <c r="I19" i="140"/>
  <c r="C101" i="140"/>
  <c r="C94" i="140"/>
  <c r="C107" i="140"/>
  <c r="C91" i="140"/>
  <c r="C93" i="140"/>
  <c r="C102" i="140"/>
  <c r="C99" i="140"/>
  <c r="I23" i="140"/>
  <c r="C214" i="113"/>
  <c r="G25" i="140"/>
  <c r="C183" i="113"/>
  <c r="C176" i="113"/>
  <c r="G13" i="140"/>
  <c r="I18" i="140"/>
  <c r="D44" i="140"/>
  <c r="G301" i="140"/>
  <c r="D89" i="140"/>
  <c r="Q11" i="140" s="1"/>
  <c r="D96" i="140"/>
  <c r="D107" i="140"/>
  <c r="D105" i="140"/>
  <c r="D108" i="140"/>
  <c r="C119" i="113"/>
  <c r="C117" i="113"/>
  <c r="D133" i="113"/>
  <c r="D126" i="113"/>
  <c r="D120" i="113"/>
  <c r="D126" i="140"/>
  <c r="D122" i="140"/>
  <c r="D153" i="113"/>
  <c r="D142" i="140"/>
  <c r="D158" i="140"/>
  <c r="D145" i="113"/>
  <c r="D142" i="113"/>
  <c r="D150" i="140"/>
  <c r="D154" i="140"/>
  <c r="D169" i="140"/>
  <c r="D184" i="140"/>
  <c r="D183" i="140"/>
  <c r="D170" i="113"/>
  <c r="D184" i="113"/>
  <c r="D183" i="113"/>
  <c r="D186" i="113"/>
  <c r="D174" i="113"/>
  <c r="D171" i="140"/>
  <c r="D185" i="140"/>
  <c r="D187" i="140"/>
  <c r="D307" i="140"/>
  <c r="D318" i="140"/>
  <c r="D303" i="140"/>
  <c r="D314" i="140"/>
  <c r="D313" i="140"/>
  <c r="D311" i="140"/>
  <c r="D322" i="140"/>
  <c r="D258" i="140"/>
  <c r="I24" i="140"/>
  <c r="C251" i="140"/>
  <c r="C255" i="140"/>
  <c r="C259" i="140"/>
  <c r="C263" i="140"/>
  <c r="C267" i="140"/>
  <c r="D254" i="140"/>
  <c r="D270" i="140"/>
  <c r="C249" i="140"/>
  <c r="C253" i="140"/>
  <c r="C261" i="140"/>
  <c r="C265" i="140"/>
  <c r="C269" i="140"/>
  <c r="C252" i="140"/>
  <c r="C256" i="140"/>
  <c r="C260" i="140"/>
  <c r="C264" i="140"/>
  <c r="C268" i="140"/>
  <c r="D250" i="140"/>
  <c r="D266" i="140"/>
  <c r="C257" i="140"/>
  <c r="G10" i="140"/>
  <c r="G14" i="140"/>
  <c r="G18" i="140"/>
  <c r="G22" i="140"/>
  <c r="G26" i="140"/>
  <c r="J17" i="140"/>
  <c r="D230" i="140"/>
  <c r="D234" i="113"/>
  <c r="D226" i="140"/>
  <c r="D242" i="140"/>
  <c r="H13" i="140"/>
  <c r="D234" i="140"/>
  <c r="D226" i="113"/>
  <c r="H21" i="140"/>
  <c r="J26" i="140"/>
  <c r="D20" i="139" s="1"/>
  <c r="F20" i="139" s="1"/>
  <c r="J24" i="140"/>
  <c r="D222" i="140"/>
  <c r="D238" i="140"/>
  <c r="G9" i="140"/>
  <c r="C203" i="113"/>
  <c r="H23" i="140"/>
  <c r="C101" i="113"/>
  <c r="I10" i="140"/>
  <c r="D36" i="140"/>
  <c r="D52" i="140"/>
  <c r="C42" i="140"/>
  <c r="C46" i="140"/>
  <c r="C50" i="140"/>
  <c r="C54" i="140"/>
  <c r="C61" i="140"/>
  <c r="C65" i="140"/>
  <c r="C69" i="140"/>
  <c r="C73" i="140"/>
  <c r="C77" i="140"/>
  <c r="C81" i="140"/>
  <c r="D74" i="140"/>
  <c r="C95" i="140"/>
  <c r="D114" i="140"/>
  <c r="D130" i="140"/>
  <c r="D146" i="140"/>
  <c r="D162" i="140"/>
  <c r="D168" i="140"/>
  <c r="C185" i="140"/>
  <c r="C169" i="140"/>
  <c r="C90" i="113"/>
  <c r="G15" i="140"/>
  <c r="G23" i="140"/>
  <c r="G27" i="140"/>
  <c r="D40" i="140"/>
  <c r="C97" i="140"/>
  <c r="C106" i="140"/>
  <c r="C90" i="140"/>
  <c r="C115" i="140"/>
  <c r="C119" i="140"/>
  <c r="C123" i="140"/>
  <c r="C127" i="140"/>
  <c r="C131" i="140"/>
  <c r="C135" i="140"/>
  <c r="D118" i="140"/>
  <c r="D134" i="140"/>
  <c r="C142" i="140"/>
  <c r="C146" i="140"/>
  <c r="C150" i="140"/>
  <c r="C154" i="140"/>
  <c r="C158" i="140"/>
  <c r="C162" i="140"/>
  <c r="I8" i="140"/>
  <c r="I16" i="140"/>
  <c r="I20" i="140"/>
  <c r="H8" i="140"/>
  <c r="J13" i="140"/>
  <c r="H24" i="140"/>
  <c r="D66" i="140"/>
  <c r="D93" i="140"/>
  <c r="Q15" i="140" s="1"/>
  <c r="C103" i="140"/>
  <c r="C87" i="140"/>
  <c r="H15" i="140"/>
  <c r="D198" i="140"/>
  <c r="D214" i="140"/>
  <c r="H22" i="140"/>
  <c r="J27" i="140"/>
  <c r="D21" i="139" s="1"/>
  <c r="F21" i="139" s="1"/>
  <c r="D203" i="113"/>
  <c r="J12" i="140"/>
  <c r="D15" i="139" s="1"/>
  <c r="F15" i="139" s="1"/>
  <c r="J23" i="140"/>
  <c r="D206" i="140"/>
  <c r="D195" i="113"/>
  <c r="D211" i="113"/>
  <c r="D214" i="113"/>
  <c r="J16" i="140"/>
  <c r="D9" i="139" s="1"/>
  <c r="F9" i="139" s="1"/>
  <c r="D210" i="140"/>
  <c r="H26" i="140"/>
  <c r="J15" i="140"/>
  <c r="D17" i="139" s="1"/>
  <c r="F17" i="139" s="1"/>
  <c r="H19" i="140"/>
  <c r="D202" i="140"/>
  <c r="D210" i="113"/>
  <c r="F301" i="140"/>
  <c r="D302" i="140"/>
  <c r="J301" i="140"/>
  <c r="D308" i="140"/>
  <c r="D319" i="140"/>
  <c r="C303" i="140"/>
  <c r="C307" i="140"/>
  <c r="C311" i="140"/>
  <c r="D309" i="140"/>
  <c r="D320" i="140"/>
  <c r="C317" i="140"/>
  <c r="C321" i="140"/>
  <c r="C302" i="140"/>
  <c r="E301" i="140"/>
  <c r="D312" i="140"/>
  <c r="D323" i="140"/>
  <c r="C306" i="140"/>
  <c r="C310" i="140"/>
  <c r="H301" i="140"/>
  <c r="D324" i="140"/>
  <c r="C316" i="140"/>
  <c r="C320" i="140"/>
  <c r="C324" i="140"/>
  <c r="D306" i="140"/>
  <c r="D317" i="140"/>
  <c r="C305" i="140"/>
  <c r="C309" i="140"/>
  <c r="C313" i="140"/>
  <c r="I301" i="140"/>
  <c r="C315" i="140"/>
  <c r="C319" i="140"/>
  <c r="C323" i="140"/>
  <c r="D310" i="140"/>
  <c r="D321" i="140"/>
  <c r="D304" i="140"/>
  <c r="D315" i="140"/>
  <c r="C304" i="140"/>
  <c r="C308" i="140"/>
  <c r="C312" i="140"/>
  <c r="D305" i="140"/>
  <c r="D316" i="140"/>
  <c r="C314" i="140"/>
  <c r="C318" i="140"/>
  <c r="C322" i="140"/>
  <c r="H6" i="140"/>
  <c r="J11" i="140"/>
  <c r="D8" i="139" s="1"/>
  <c r="F8" i="139" s="1"/>
  <c r="J22" i="140"/>
  <c r="D19" i="139" s="1"/>
  <c r="F19" i="139" s="1"/>
  <c r="C62" i="140"/>
  <c r="C66" i="140"/>
  <c r="C70" i="140"/>
  <c r="C74" i="140"/>
  <c r="C78" i="140"/>
  <c r="D70" i="140"/>
  <c r="G8" i="140"/>
  <c r="G12" i="140"/>
  <c r="G16" i="140"/>
  <c r="G20" i="140"/>
  <c r="G24" i="140"/>
  <c r="H27" i="140"/>
  <c r="I9" i="140"/>
  <c r="I13" i="140"/>
  <c r="I17" i="140"/>
  <c r="I21" i="140"/>
  <c r="I25" i="140"/>
  <c r="D62" i="140"/>
  <c r="D78" i="140"/>
  <c r="J7" i="140"/>
  <c r="H18" i="140"/>
  <c r="G31" i="140"/>
  <c r="F31" i="140"/>
  <c r="J8" i="140"/>
  <c r="D14" i="139" s="1"/>
  <c r="F14" i="139" s="1"/>
  <c r="G11" i="140"/>
  <c r="I6" i="140"/>
  <c r="G7" i="140"/>
  <c r="G220" i="140"/>
  <c r="G247" i="140"/>
  <c r="J247" i="140"/>
  <c r="D262" i="140"/>
  <c r="H16" i="140"/>
  <c r="H247" i="140"/>
  <c r="D259" i="140"/>
  <c r="D260" i="140"/>
  <c r="D249" i="140"/>
  <c r="D265" i="140"/>
  <c r="C248" i="140"/>
  <c r="E247" i="140"/>
  <c r="D248" i="140"/>
  <c r="F247" i="140"/>
  <c r="D263" i="140"/>
  <c r="D264" i="140"/>
  <c r="D253" i="140"/>
  <c r="D269" i="140"/>
  <c r="D251" i="140"/>
  <c r="D267" i="140"/>
  <c r="D252" i="140"/>
  <c r="D268" i="140"/>
  <c r="D257" i="140"/>
  <c r="I247" i="140"/>
  <c r="D255" i="140"/>
  <c r="D256" i="140"/>
  <c r="D261" i="140"/>
  <c r="I220" i="140"/>
  <c r="C221" i="140"/>
  <c r="E220" i="140"/>
  <c r="D231" i="140"/>
  <c r="D236" i="140"/>
  <c r="C225" i="140"/>
  <c r="C229" i="140"/>
  <c r="C233" i="140"/>
  <c r="C237" i="140"/>
  <c r="C241" i="140"/>
  <c r="D233" i="140"/>
  <c r="D221" i="140"/>
  <c r="F220" i="140"/>
  <c r="D235" i="140"/>
  <c r="D224" i="140"/>
  <c r="D240" i="140"/>
  <c r="C224" i="140"/>
  <c r="C228" i="140"/>
  <c r="C232" i="140"/>
  <c r="C236" i="140"/>
  <c r="C240" i="140"/>
  <c r="D237" i="140"/>
  <c r="D223" i="140"/>
  <c r="D239" i="140"/>
  <c r="D228" i="140"/>
  <c r="C223" i="140"/>
  <c r="C227" i="140"/>
  <c r="C231" i="140"/>
  <c r="C235" i="140"/>
  <c r="C239" i="140"/>
  <c r="C243" i="140"/>
  <c r="D225" i="140"/>
  <c r="D241" i="140"/>
  <c r="J220" i="140"/>
  <c r="D227" i="140"/>
  <c r="D243" i="140"/>
  <c r="H220" i="140"/>
  <c r="D232" i="140"/>
  <c r="C222" i="140"/>
  <c r="C226" i="140"/>
  <c r="C230" i="140"/>
  <c r="C234" i="140"/>
  <c r="C238" i="140"/>
  <c r="C242" i="140"/>
  <c r="D229" i="140"/>
  <c r="D204" i="113"/>
  <c r="D195" i="140"/>
  <c r="D211" i="140"/>
  <c r="C197" i="140"/>
  <c r="C201" i="140"/>
  <c r="C205" i="140"/>
  <c r="C209" i="140"/>
  <c r="C213" i="140"/>
  <c r="J193" i="140"/>
  <c r="D200" i="140"/>
  <c r="D216" i="140"/>
  <c r="H193" i="140"/>
  <c r="D205" i="140"/>
  <c r="G193" i="140"/>
  <c r="D199" i="140"/>
  <c r="D215" i="140"/>
  <c r="C196" i="140"/>
  <c r="C200" i="140"/>
  <c r="C204" i="140"/>
  <c r="C208" i="140"/>
  <c r="C212" i="140"/>
  <c r="C216" i="140"/>
  <c r="D204" i="140"/>
  <c r="D209" i="140"/>
  <c r="F193" i="140"/>
  <c r="D194" i="140"/>
  <c r="G6" i="140"/>
  <c r="D203" i="140"/>
  <c r="C195" i="140"/>
  <c r="C199" i="140"/>
  <c r="C203" i="140"/>
  <c r="C207" i="140"/>
  <c r="C211" i="140"/>
  <c r="C215" i="140"/>
  <c r="D208" i="140"/>
  <c r="D197" i="140"/>
  <c r="D213" i="140"/>
  <c r="C194" i="140"/>
  <c r="E193" i="140"/>
  <c r="D207" i="140"/>
  <c r="C198" i="140"/>
  <c r="C202" i="140"/>
  <c r="C206" i="140"/>
  <c r="C210" i="140"/>
  <c r="C214" i="140"/>
  <c r="D196" i="140"/>
  <c r="D212" i="140"/>
  <c r="I193" i="140"/>
  <c r="D201" i="140"/>
  <c r="I12" i="140"/>
  <c r="G17" i="140"/>
  <c r="D180" i="140"/>
  <c r="H12" i="140"/>
  <c r="C182" i="140"/>
  <c r="D170" i="140"/>
  <c r="D177" i="140"/>
  <c r="C187" i="140"/>
  <c r="C171" i="140"/>
  <c r="C176" i="140"/>
  <c r="C186" i="140"/>
  <c r="C170" i="140"/>
  <c r="D176" i="140"/>
  <c r="C175" i="140"/>
  <c r="D182" i="140"/>
  <c r="D189" i="140"/>
  <c r="J166" i="140"/>
  <c r="D175" i="140"/>
  <c r="C180" i="140"/>
  <c r="H166" i="140"/>
  <c r="F166" i="140"/>
  <c r="D167" i="140"/>
  <c r="D174" i="140"/>
  <c r="D181" i="140"/>
  <c r="C174" i="140"/>
  <c r="C179" i="140"/>
  <c r="D173" i="140"/>
  <c r="D188" i="140"/>
  <c r="C184" i="140"/>
  <c r="C168" i="140"/>
  <c r="C167" i="140"/>
  <c r="E166" i="140"/>
  <c r="G166" i="140"/>
  <c r="I166" i="140"/>
  <c r="C178" i="140"/>
  <c r="D186" i="140"/>
  <c r="D179" i="140"/>
  <c r="C183" i="140"/>
  <c r="D172" i="140"/>
  <c r="C188" i="140"/>
  <c r="C172" i="140"/>
  <c r="D178" i="140"/>
  <c r="C143" i="140"/>
  <c r="C147" i="140"/>
  <c r="C151" i="140"/>
  <c r="C155" i="140"/>
  <c r="C159" i="140"/>
  <c r="J139" i="140"/>
  <c r="H139" i="140"/>
  <c r="D151" i="140"/>
  <c r="D148" i="140"/>
  <c r="D141" i="140"/>
  <c r="D157" i="140"/>
  <c r="D155" i="140"/>
  <c r="I139" i="140"/>
  <c r="D152" i="140"/>
  <c r="G139" i="140"/>
  <c r="D145" i="140"/>
  <c r="D161" i="140"/>
  <c r="D140" i="140"/>
  <c r="F139" i="140"/>
  <c r="D143" i="140"/>
  <c r="D159" i="140"/>
  <c r="D156" i="140"/>
  <c r="D149" i="140"/>
  <c r="C140" i="140"/>
  <c r="E139" i="140"/>
  <c r="D147" i="140"/>
  <c r="D144" i="140"/>
  <c r="D160" i="140"/>
  <c r="D153" i="140"/>
  <c r="H7" i="140"/>
  <c r="J112" i="140"/>
  <c r="D119" i="140"/>
  <c r="D135" i="140"/>
  <c r="D116" i="140"/>
  <c r="D132" i="140"/>
  <c r="D125" i="140"/>
  <c r="D113" i="140"/>
  <c r="F112" i="140"/>
  <c r="D123" i="140"/>
  <c r="I112" i="140"/>
  <c r="D120" i="140"/>
  <c r="D129" i="140"/>
  <c r="D127" i="140"/>
  <c r="H112" i="140"/>
  <c r="D124" i="140"/>
  <c r="G112" i="140"/>
  <c r="D117" i="140"/>
  <c r="D133" i="140"/>
  <c r="C113" i="140"/>
  <c r="E112" i="140"/>
  <c r="D115" i="140"/>
  <c r="D131" i="140"/>
  <c r="D128" i="140"/>
  <c r="D121" i="140"/>
  <c r="J9" i="140"/>
  <c r="D7" i="139" s="1"/>
  <c r="F7" i="139" s="1"/>
  <c r="D91" i="140"/>
  <c r="Q13" i="140" s="1"/>
  <c r="D102" i="140"/>
  <c r="D92" i="140"/>
  <c r="Q14" i="140" s="1"/>
  <c r="D103" i="140"/>
  <c r="D104" i="140"/>
  <c r="D100" i="140"/>
  <c r="H11" i="140"/>
  <c r="J18" i="140"/>
  <c r="D10" i="139" s="1"/>
  <c r="F10" i="139" s="1"/>
  <c r="H10" i="140"/>
  <c r="J21" i="140"/>
  <c r="D18" i="139" s="1"/>
  <c r="F18" i="139" s="1"/>
  <c r="J20" i="140"/>
  <c r="D12" i="139" s="1"/>
  <c r="F12" i="139" s="1"/>
  <c r="G19" i="140"/>
  <c r="J25" i="140"/>
  <c r="D13" i="139" s="1"/>
  <c r="F13" i="139" s="1"/>
  <c r="D88" i="140"/>
  <c r="Q10" i="140" s="1"/>
  <c r="D101" i="140"/>
  <c r="D97" i="140"/>
  <c r="C104" i="140"/>
  <c r="C88" i="140"/>
  <c r="D86" i="140"/>
  <c r="Q8" i="140" s="1"/>
  <c r="F85" i="140"/>
  <c r="C86" i="140"/>
  <c r="E85" i="140"/>
  <c r="D87" i="140"/>
  <c r="Q9" i="140" s="1"/>
  <c r="D98" i="140"/>
  <c r="G85" i="140"/>
  <c r="D99" i="140"/>
  <c r="D95" i="140"/>
  <c r="D106" i="140"/>
  <c r="C108" i="140"/>
  <c r="C92" i="140"/>
  <c r="H20" i="140"/>
  <c r="D94" i="140"/>
  <c r="H85" i="140"/>
  <c r="D90" i="140"/>
  <c r="Q12" i="140" s="1"/>
  <c r="C96" i="140"/>
  <c r="J85" i="140"/>
  <c r="I85" i="140"/>
  <c r="C100" i="140"/>
  <c r="H14" i="140"/>
  <c r="J19" i="140"/>
  <c r="D11" i="139" s="1"/>
  <c r="F11" i="139" s="1"/>
  <c r="H17" i="140"/>
  <c r="H25" i="140"/>
  <c r="J14" i="140"/>
  <c r="D16" i="139" s="1"/>
  <c r="F16" i="139" s="1"/>
  <c r="H58" i="140"/>
  <c r="J6" i="140"/>
  <c r="D6" i="139" s="1"/>
  <c r="F6" i="139" s="1"/>
  <c r="J10" i="140"/>
  <c r="H9" i="140"/>
  <c r="D63" i="140"/>
  <c r="D79" i="140"/>
  <c r="D68" i="140"/>
  <c r="J58" i="140"/>
  <c r="D65" i="140"/>
  <c r="D81" i="140"/>
  <c r="D67" i="140"/>
  <c r="I58" i="140"/>
  <c r="D72" i="140"/>
  <c r="G58" i="140"/>
  <c r="D69" i="140"/>
  <c r="C59" i="140"/>
  <c r="E58" i="140"/>
  <c r="D71" i="140"/>
  <c r="D60" i="140"/>
  <c r="D76" i="140"/>
  <c r="D73" i="140"/>
  <c r="D59" i="140"/>
  <c r="F58" i="140"/>
  <c r="D75" i="140"/>
  <c r="D64" i="140"/>
  <c r="D80" i="140"/>
  <c r="D61" i="140"/>
  <c r="D77" i="140"/>
  <c r="E31" i="140"/>
  <c r="C32" i="140"/>
  <c r="D32" i="140"/>
  <c r="H31" i="140"/>
  <c r="G23" i="113"/>
  <c r="E24" i="113"/>
  <c r="F20" i="113"/>
  <c r="C30" i="139" s="1"/>
  <c r="B30" i="138" s="1"/>
  <c r="I23" i="113"/>
  <c r="F22" i="113"/>
  <c r="C37" i="139" s="1"/>
  <c r="B37" i="138" s="1"/>
  <c r="G14" i="113"/>
  <c r="H24" i="113"/>
  <c r="H21" i="113"/>
  <c r="I17" i="113"/>
  <c r="H13" i="113"/>
  <c r="H8" i="113"/>
  <c r="J15" i="113"/>
  <c r="C17" i="139" s="1"/>
  <c r="B17" i="138" s="1"/>
  <c r="G22" i="113"/>
  <c r="I15" i="113"/>
  <c r="B17" i="139" s="1"/>
  <c r="E17" i="113"/>
  <c r="E12" i="113"/>
  <c r="B33" i="139" s="1"/>
  <c r="G26" i="113"/>
  <c r="I24" i="113"/>
  <c r="D45" i="140"/>
  <c r="C39" i="140"/>
  <c r="D42" i="140"/>
  <c r="C40" i="140"/>
  <c r="D43" i="140"/>
  <c r="I8" i="113"/>
  <c r="B14" i="139" s="1"/>
  <c r="G18" i="113"/>
  <c r="H17" i="113"/>
  <c r="J8" i="113"/>
  <c r="C14" i="139" s="1"/>
  <c r="B14" i="138" s="1"/>
  <c r="E19" i="113"/>
  <c r="B29" i="139" s="1"/>
  <c r="H7" i="113"/>
  <c r="I10" i="113"/>
  <c r="J17" i="113"/>
  <c r="G17" i="113"/>
  <c r="G20" i="113"/>
  <c r="F25" i="113"/>
  <c r="C31" i="139" s="1"/>
  <c r="B31" i="138" s="1"/>
  <c r="I14" i="113"/>
  <c r="B16" i="139" s="1"/>
  <c r="F15" i="113"/>
  <c r="C35" i="139" s="1"/>
  <c r="B35" i="138" s="1"/>
  <c r="G9" i="113"/>
  <c r="I25" i="113"/>
  <c r="B13" i="139" s="1"/>
  <c r="I5" i="113"/>
  <c r="B5" i="139" s="1"/>
  <c r="G16" i="113"/>
  <c r="I22" i="113"/>
  <c r="B19" i="139" s="1"/>
  <c r="I18" i="113"/>
  <c r="B10" i="139" s="1"/>
  <c r="J7" i="113"/>
  <c r="I21" i="113"/>
  <c r="B18" i="139" s="1"/>
  <c r="G21" i="113"/>
  <c r="E5" i="113"/>
  <c r="B23" i="139" s="1"/>
  <c r="E7" i="113"/>
  <c r="E8" i="113"/>
  <c r="B32" i="139" s="1"/>
  <c r="F17" i="113"/>
  <c r="F16" i="113"/>
  <c r="C27" i="139" s="1"/>
  <c r="B27" i="138" s="1"/>
  <c r="C38" i="140"/>
  <c r="D33" i="140"/>
  <c r="D49" i="140"/>
  <c r="C33" i="140"/>
  <c r="D46" i="140"/>
  <c r="C34" i="140"/>
  <c r="D41" i="140"/>
  <c r="D47" i="140"/>
  <c r="E25" i="113"/>
  <c r="B31" i="139" s="1"/>
  <c r="I19" i="113"/>
  <c r="B11" i="139" s="1"/>
  <c r="G8" i="113"/>
  <c r="J6" i="113"/>
  <c r="C6" i="139" s="1"/>
  <c r="B6" i="138" s="1"/>
  <c r="H11" i="113"/>
  <c r="G10" i="113"/>
  <c r="J12" i="113"/>
  <c r="C15" i="139" s="1"/>
  <c r="B15" i="138" s="1"/>
  <c r="I11" i="113"/>
  <c r="B8" i="139" s="1"/>
  <c r="H16" i="113"/>
  <c r="G24" i="113"/>
  <c r="E20" i="113"/>
  <c r="B30" i="139" s="1"/>
  <c r="E18" i="113"/>
  <c r="B28" i="139" s="1"/>
  <c r="F8" i="113"/>
  <c r="C32" i="139" s="1"/>
  <c r="B32" i="138" s="1"/>
  <c r="H14" i="113"/>
  <c r="I20" i="113"/>
  <c r="B12" i="139" s="1"/>
  <c r="D37" i="140"/>
  <c r="D53" i="140"/>
  <c r="D34" i="140"/>
  <c r="D50" i="140"/>
  <c r="I31" i="140"/>
  <c r="D35" i="140"/>
  <c r="D51" i="140"/>
  <c r="E23" i="113"/>
  <c r="I9" i="113"/>
  <c r="B7" i="139" s="1"/>
  <c r="J10" i="113"/>
  <c r="H18" i="113"/>
  <c r="G19" i="113"/>
  <c r="E11" i="113"/>
  <c r="B26" i="139" s="1"/>
  <c r="J19" i="113"/>
  <c r="C11" i="139" s="1"/>
  <c r="B11" i="138" s="1"/>
  <c r="I12" i="113"/>
  <c r="B15" i="139" s="1"/>
  <c r="F18" i="113"/>
  <c r="C28" i="139" s="1"/>
  <c r="B28" i="138" s="1"/>
  <c r="I13" i="113"/>
  <c r="J13" i="113"/>
  <c r="J31" i="140"/>
  <c r="D38" i="140"/>
  <c r="D54" i="140"/>
  <c r="D39" i="140"/>
  <c r="C278" i="140"/>
  <c r="E8" i="140"/>
  <c r="C282" i="140"/>
  <c r="E12" i="140"/>
  <c r="C286" i="140"/>
  <c r="E16" i="140"/>
  <c r="C290" i="140"/>
  <c r="E20" i="140"/>
  <c r="C294" i="140"/>
  <c r="E24" i="140"/>
  <c r="D275" i="140"/>
  <c r="F274" i="140"/>
  <c r="F5" i="140"/>
  <c r="D23" i="139" s="1"/>
  <c r="D284" i="140"/>
  <c r="F14" i="140"/>
  <c r="D34" i="139" s="1"/>
  <c r="F34" i="139" s="1"/>
  <c r="D295" i="140"/>
  <c r="F25" i="140"/>
  <c r="D31" i="139" s="1"/>
  <c r="F31" i="139" s="1"/>
  <c r="J274" i="140"/>
  <c r="J5" i="140"/>
  <c r="D5" i="139" s="1"/>
  <c r="F5" i="139" s="1"/>
  <c r="D281" i="140"/>
  <c r="F11" i="140"/>
  <c r="D26" i="139" s="1"/>
  <c r="F26" i="139" s="1"/>
  <c r="D292" i="140"/>
  <c r="F22" i="140"/>
  <c r="H274" i="140"/>
  <c r="H5" i="140"/>
  <c r="D286" i="140"/>
  <c r="F16" i="140"/>
  <c r="D297" i="140"/>
  <c r="F27" i="140"/>
  <c r="C277" i="140"/>
  <c r="E7" i="140"/>
  <c r="C281" i="140"/>
  <c r="E11" i="140"/>
  <c r="C285" i="140"/>
  <c r="E15" i="140"/>
  <c r="C289" i="140"/>
  <c r="E19" i="140"/>
  <c r="C293" i="140"/>
  <c r="E23" i="140"/>
  <c r="C297" i="140"/>
  <c r="E27" i="140"/>
  <c r="D279" i="140"/>
  <c r="F9" i="140"/>
  <c r="D25" i="139" s="1"/>
  <c r="F25" i="139" s="1"/>
  <c r="I274" i="140"/>
  <c r="I5" i="140"/>
  <c r="D288" i="140"/>
  <c r="F18" i="140"/>
  <c r="D28" i="139" s="1"/>
  <c r="F28" i="139" s="1"/>
  <c r="D285" i="140"/>
  <c r="F15" i="140"/>
  <c r="D296" i="140"/>
  <c r="F26" i="140"/>
  <c r="D290" i="140"/>
  <c r="F20" i="140"/>
  <c r="D30" i="139" s="1"/>
  <c r="F30" i="139" s="1"/>
  <c r="C276" i="140"/>
  <c r="E6" i="140"/>
  <c r="C280" i="140"/>
  <c r="E10" i="140"/>
  <c r="C284" i="140"/>
  <c r="E14" i="140"/>
  <c r="C288" i="140"/>
  <c r="E18" i="140"/>
  <c r="C292" i="140"/>
  <c r="E22" i="140"/>
  <c r="C296" i="140"/>
  <c r="E26" i="140"/>
  <c r="D283" i="140"/>
  <c r="F13" i="140"/>
  <c r="D294" i="140"/>
  <c r="F24" i="140"/>
  <c r="D276" i="140"/>
  <c r="F6" i="140"/>
  <c r="D24" i="139" s="1"/>
  <c r="F24" i="139" s="1"/>
  <c r="D289" i="140"/>
  <c r="F19" i="140"/>
  <c r="D29" i="139" s="1"/>
  <c r="F29" i="139" s="1"/>
  <c r="D278" i="140"/>
  <c r="F8" i="140"/>
  <c r="C275" i="140"/>
  <c r="E274" i="140"/>
  <c r="E5" i="140"/>
  <c r="C279" i="140"/>
  <c r="E9" i="140"/>
  <c r="C283" i="140"/>
  <c r="E13" i="140"/>
  <c r="C287" i="140"/>
  <c r="E17" i="140"/>
  <c r="C291" i="140"/>
  <c r="E21" i="140"/>
  <c r="C295" i="140"/>
  <c r="E25" i="140"/>
  <c r="D287" i="140"/>
  <c r="F17" i="140"/>
  <c r="D280" i="140"/>
  <c r="F10" i="140"/>
  <c r="D291" i="140"/>
  <c r="F21" i="140"/>
  <c r="G5" i="140"/>
  <c r="G274" i="140"/>
  <c r="D277" i="140"/>
  <c r="F7" i="140"/>
  <c r="D282" i="140"/>
  <c r="F12" i="140"/>
  <c r="D33" i="139" s="1"/>
  <c r="F33" i="139" s="1"/>
  <c r="D293" i="140"/>
  <c r="F23" i="140"/>
  <c r="G6" i="113"/>
  <c r="C135" i="113"/>
  <c r="H27" i="113"/>
  <c r="E27" i="113"/>
  <c r="B39" i="139" s="1"/>
  <c r="G27" i="113"/>
  <c r="F27" i="113"/>
  <c r="C39" i="139" s="1"/>
  <c r="B39" i="138" s="1"/>
  <c r="F7" i="113"/>
  <c r="H25" i="113"/>
  <c r="E9" i="113"/>
  <c r="B25" i="139" s="1"/>
  <c r="F23" i="113"/>
  <c r="E15" i="113"/>
  <c r="B35" i="139" s="1"/>
  <c r="C87" i="113"/>
  <c r="I27" i="113"/>
  <c r="B21" i="139" s="1"/>
  <c r="H10" i="113"/>
  <c r="G5" i="113"/>
  <c r="E10" i="113"/>
  <c r="F24" i="113"/>
  <c r="J9" i="113"/>
  <c r="C7" i="139" s="1"/>
  <c r="B7" i="138" s="1"/>
  <c r="F6" i="113"/>
  <c r="C24" i="139" s="1"/>
  <c r="B24" i="138" s="1"/>
  <c r="J27" i="113"/>
  <c r="C21" i="139" s="1"/>
  <c r="B21" i="138" s="1"/>
  <c r="H5" i="113"/>
  <c r="D118" i="113"/>
  <c r="D114" i="113"/>
  <c r="D150" i="113"/>
  <c r="G12" i="113"/>
  <c r="I7" i="113"/>
  <c r="C178" i="113"/>
  <c r="F5" i="113"/>
  <c r="C23" i="139" s="1"/>
  <c r="J18" i="113"/>
  <c r="C10" i="139" s="1"/>
  <c r="B10" i="138" s="1"/>
  <c r="F19" i="113"/>
  <c r="C29" i="139" s="1"/>
  <c r="B29" i="138" s="1"/>
  <c r="H6" i="113"/>
  <c r="G15" i="113"/>
  <c r="G7" i="113"/>
  <c r="E13" i="113"/>
  <c r="J24" i="113"/>
  <c r="G25" i="113"/>
  <c r="I6" i="113"/>
  <c r="B6" i="139" s="1"/>
  <c r="I16" i="113"/>
  <c r="B9" i="139" s="1"/>
  <c r="E16" i="113"/>
  <c r="B27" i="139" s="1"/>
  <c r="G11" i="113"/>
  <c r="E21" i="113"/>
  <c r="B36" i="139" s="1"/>
  <c r="C95" i="113"/>
  <c r="C174" i="113"/>
  <c r="I26" i="113"/>
  <c r="B20" i="139" s="1"/>
  <c r="H19" i="113"/>
  <c r="C91" i="113"/>
  <c r="I247" i="113"/>
  <c r="V13" i="113" s="1"/>
  <c r="F9" i="113"/>
  <c r="C25" i="139" s="1"/>
  <c r="B25" i="138" s="1"/>
  <c r="J11" i="113"/>
  <c r="C8" i="139" s="1"/>
  <c r="F11" i="113"/>
  <c r="C26" i="139" s="1"/>
  <c r="B26" i="138" s="1"/>
  <c r="H22" i="113"/>
  <c r="H12" i="113"/>
  <c r="J16" i="113"/>
  <c r="C9" i="139" s="1"/>
  <c r="J26" i="113"/>
  <c r="C20" i="139" s="1"/>
  <c r="B20" i="138" s="1"/>
  <c r="J21" i="113"/>
  <c r="C18" i="139" s="1"/>
  <c r="B18" i="138" s="1"/>
  <c r="J14" i="113"/>
  <c r="C16" i="139" s="1"/>
  <c r="B16" i="138" s="1"/>
  <c r="J22" i="113"/>
  <c r="C19" i="139" s="1"/>
  <c r="B19" i="138" s="1"/>
  <c r="H23" i="113"/>
  <c r="J23" i="113"/>
  <c r="F12" i="113"/>
  <c r="C33" i="139" s="1"/>
  <c r="B33" i="138" s="1"/>
  <c r="H15" i="113"/>
  <c r="H9" i="113"/>
  <c r="H20" i="113"/>
  <c r="F13" i="113"/>
  <c r="H26" i="113"/>
  <c r="F21" i="113"/>
  <c r="C36" i="139" s="1"/>
  <c r="B36" i="138" s="1"/>
  <c r="D124" i="113"/>
  <c r="D132" i="113"/>
  <c r="F26" i="113"/>
  <c r="C38" i="139" s="1"/>
  <c r="B38" i="138" s="1"/>
  <c r="D158" i="113"/>
  <c r="F247" i="113"/>
  <c r="S13" i="113" s="1"/>
  <c r="D248" i="113"/>
  <c r="C221" i="113"/>
  <c r="E220" i="113"/>
  <c r="R12" i="113" s="1"/>
  <c r="J25" i="113"/>
  <c r="C13" i="139" s="1"/>
  <c r="B13" i="138" s="1"/>
  <c r="G13" i="113"/>
  <c r="J5" i="113"/>
  <c r="C5" i="139" s="1"/>
  <c r="B5" i="138" s="1"/>
  <c r="I112" i="113"/>
  <c r="V8" i="113" s="1"/>
  <c r="G112" i="113"/>
  <c r="T8" i="113" s="1"/>
  <c r="C132" i="113"/>
  <c r="D180" i="113"/>
  <c r="H247" i="113"/>
  <c r="U13" i="113" s="1"/>
  <c r="J247" i="113"/>
  <c r="W13" i="113" s="1"/>
  <c r="C231" i="113"/>
  <c r="C146" i="113"/>
  <c r="D119" i="113"/>
  <c r="D155" i="113"/>
  <c r="D169" i="113"/>
  <c r="H193" i="113"/>
  <c r="U11" i="113" s="1"/>
  <c r="D205" i="113"/>
  <c r="C197" i="113"/>
  <c r="D225" i="113"/>
  <c r="D256" i="113"/>
  <c r="D264" i="113"/>
  <c r="D276" i="113"/>
  <c r="D284" i="113"/>
  <c r="D292" i="113"/>
  <c r="D304" i="113"/>
  <c r="D312" i="113"/>
  <c r="D320" i="113"/>
  <c r="C216" i="113"/>
  <c r="C240" i="113"/>
  <c r="C252" i="113"/>
  <c r="C260" i="113"/>
  <c r="C268" i="113"/>
  <c r="C280" i="113"/>
  <c r="C288" i="113"/>
  <c r="C296" i="113"/>
  <c r="C308" i="113"/>
  <c r="C316" i="113"/>
  <c r="C324" i="113"/>
  <c r="D146" i="113"/>
  <c r="C204" i="113"/>
  <c r="C120" i="113"/>
  <c r="C156" i="113"/>
  <c r="D202" i="113"/>
  <c r="D129" i="113"/>
  <c r="C198" i="113"/>
  <c r="H166" i="113"/>
  <c r="U10" i="113" s="1"/>
  <c r="D179" i="113"/>
  <c r="D215" i="113"/>
  <c r="D230" i="113"/>
  <c r="H301" i="113"/>
  <c r="U15" i="113" s="1"/>
  <c r="C171" i="113"/>
  <c r="C207" i="113"/>
  <c r="C222" i="113"/>
  <c r="D235" i="113"/>
  <c r="J274" i="113"/>
  <c r="W14" i="113" s="1"/>
  <c r="D148" i="113"/>
  <c r="C182" i="113"/>
  <c r="C208" i="113"/>
  <c r="C122" i="113"/>
  <c r="C158" i="113"/>
  <c r="D206" i="113"/>
  <c r="D131" i="113"/>
  <c r="C202" i="113"/>
  <c r="D181" i="113"/>
  <c r="H220" i="113"/>
  <c r="U12" i="113" s="1"/>
  <c r="D232" i="113"/>
  <c r="C173" i="113"/>
  <c r="C209" i="113"/>
  <c r="C224" i="113"/>
  <c r="D212" i="113"/>
  <c r="D237" i="113"/>
  <c r="D249" i="113"/>
  <c r="D257" i="113"/>
  <c r="D265" i="113"/>
  <c r="D277" i="113"/>
  <c r="D285" i="113"/>
  <c r="D293" i="113"/>
  <c r="D305" i="113"/>
  <c r="D313" i="113"/>
  <c r="D321" i="113"/>
  <c r="C241" i="113"/>
  <c r="C253" i="113"/>
  <c r="C261" i="113"/>
  <c r="C269" i="113"/>
  <c r="C281" i="113"/>
  <c r="C289" i="113"/>
  <c r="C297" i="113"/>
  <c r="C309" i="113"/>
  <c r="C317" i="113"/>
  <c r="D208" i="113"/>
  <c r="C131" i="113"/>
  <c r="D128" i="113"/>
  <c r="D178" i="113"/>
  <c r="C157" i="113"/>
  <c r="C121" i="113"/>
  <c r="D167" i="113"/>
  <c r="F166" i="113"/>
  <c r="S10" i="113" s="1"/>
  <c r="C194" i="113"/>
  <c r="E193" i="113"/>
  <c r="R11" i="113" s="1"/>
  <c r="F301" i="113"/>
  <c r="S15" i="113" s="1"/>
  <c r="D302" i="113"/>
  <c r="F274" i="113"/>
  <c r="S14" i="113" s="1"/>
  <c r="D275" i="113"/>
  <c r="C113" i="113"/>
  <c r="E112" i="113"/>
  <c r="R8" i="113" s="1"/>
  <c r="D130" i="113"/>
  <c r="C144" i="113"/>
  <c r="D117" i="113"/>
  <c r="C195" i="113"/>
  <c r="G247" i="113"/>
  <c r="T13" i="113" s="1"/>
  <c r="D223" i="113"/>
  <c r="J301" i="113"/>
  <c r="W15" i="113" s="1"/>
  <c r="D144" i="113"/>
  <c r="C200" i="113"/>
  <c r="C118" i="113"/>
  <c r="C154" i="113"/>
  <c r="D198" i="113"/>
  <c r="D127" i="113"/>
  <c r="D177" i="113"/>
  <c r="D213" i="113"/>
  <c r="D228" i="113"/>
  <c r="C169" i="113"/>
  <c r="G193" i="113"/>
  <c r="T11" i="113" s="1"/>
  <c r="C205" i="113"/>
  <c r="D233" i="113"/>
  <c r="D242" i="113"/>
  <c r="D254" i="113"/>
  <c r="D262" i="113"/>
  <c r="D270" i="113"/>
  <c r="D282" i="113"/>
  <c r="D290" i="113"/>
  <c r="D310" i="113"/>
  <c r="D318" i="113"/>
  <c r="C238" i="113"/>
  <c r="C250" i="113"/>
  <c r="C258" i="113"/>
  <c r="C266" i="113"/>
  <c r="C278" i="113"/>
  <c r="C286" i="113"/>
  <c r="C294" i="113"/>
  <c r="C306" i="113"/>
  <c r="C314" i="113"/>
  <c r="C322" i="113"/>
  <c r="D200" i="113"/>
  <c r="D154" i="113"/>
  <c r="C128" i="113"/>
  <c r="D172" i="113"/>
  <c r="D141" i="113"/>
  <c r="C168" i="113"/>
  <c r="C162" i="113"/>
  <c r="D187" i="113"/>
  <c r="C179" i="113"/>
  <c r="C215" i="113"/>
  <c r="C230" i="113"/>
  <c r="G301" i="113"/>
  <c r="T15" i="113" s="1"/>
  <c r="J220" i="113"/>
  <c r="W12" i="113" s="1"/>
  <c r="C227" i="113"/>
  <c r="D156" i="113"/>
  <c r="C130" i="113"/>
  <c r="D176" i="113"/>
  <c r="D143" i="113"/>
  <c r="C172" i="113"/>
  <c r="J166" i="113"/>
  <c r="W10" i="113" s="1"/>
  <c r="D189" i="113"/>
  <c r="C181" i="113"/>
  <c r="G220" i="113"/>
  <c r="T12" i="113" s="1"/>
  <c r="C232" i="113"/>
  <c r="D243" i="113"/>
  <c r="D255" i="113"/>
  <c r="D263" i="113"/>
  <c r="D283" i="113"/>
  <c r="D291" i="113"/>
  <c r="D303" i="113"/>
  <c r="D311" i="113"/>
  <c r="D319" i="113"/>
  <c r="C229" i="113"/>
  <c r="C239" i="113"/>
  <c r="C251" i="113"/>
  <c r="C259" i="113"/>
  <c r="C267" i="113"/>
  <c r="C279" i="113"/>
  <c r="C287" i="113"/>
  <c r="C295" i="113"/>
  <c r="C307" i="113"/>
  <c r="C315" i="113"/>
  <c r="C323" i="113"/>
  <c r="D182" i="113"/>
  <c r="C159" i="113"/>
  <c r="C123" i="113"/>
  <c r="D116" i="113"/>
  <c r="C149" i="113"/>
  <c r="D194" i="113"/>
  <c r="F193" i="113"/>
  <c r="S11" i="113" s="1"/>
  <c r="C167" i="113"/>
  <c r="E166" i="113"/>
  <c r="R10" i="113" s="1"/>
  <c r="E247" i="113"/>
  <c r="R13" i="113" s="1"/>
  <c r="C248" i="113"/>
  <c r="C140" i="113"/>
  <c r="E139" i="113"/>
  <c r="R9" i="113" s="1"/>
  <c r="F112" i="113"/>
  <c r="S8" i="113" s="1"/>
  <c r="D113" i="113"/>
  <c r="D221" i="113"/>
  <c r="F220" i="113"/>
  <c r="S12" i="113" s="1"/>
  <c r="C116" i="113"/>
  <c r="G139" i="113"/>
  <c r="T9" i="113" s="1"/>
  <c r="C152" i="113"/>
  <c r="D125" i="113"/>
  <c r="D175" i="113"/>
  <c r="D231" i="113"/>
  <c r="H139" i="113"/>
  <c r="U9" i="113" s="1"/>
  <c r="D152" i="113"/>
  <c r="I193" i="113"/>
  <c r="V11" i="113" s="1"/>
  <c r="C126" i="113"/>
  <c r="I139" i="113"/>
  <c r="V9" i="113" s="1"/>
  <c r="D168" i="113"/>
  <c r="J112" i="113"/>
  <c r="W8" i="113" s="1"/>
  <c r="D135" i="113"/>
  <c r="C210" i="113"/>
  <c r="D185" i="113"/>
  <c r="D236" i="113"/>
  <c r="H274" i="113"/>
  <c r="U14" i="113" s="1"/>
  <c r="C177" i="113"/>
  <c r="C213" i="113"/>
  <c r="C228" i="113"/>
  <c r="D216" i="113"/>
  <c r="D240" i="113"/>
  <c r="D252" i="113"/>
  <c r="D260" i="113"/>
  <c r="D268" i="113"/>
  <c r="D280" i="113"/>
  <c r="D288" i="113"/>
  <c r="D296" i="113"/>
  <c r="D308" i="113"/>
  <c r="D316" i="113"/>
  <c r="D324" i="113"/>
  <c r="C225" i="113"/>
  <c r="C256" i="113"/>
  <c r="C264" i="113"/>
  <c r="C276" i="113"/>
  <c r="C284" i="113"/>
  <c r="C292" i="113"/>
  <c r="C304" i="113"/>
  <c r="C312" i="113"/>
  <c r="C320" i="113"/>
  <c r="J193" i="113"/>
  <c r="W11" i="113" s="1"/>
  <c r="J139" i="113"/>
  <c r="W9" i="113" s="1"/>
  <c r="G166" i="113"/>
  <c r="T10" i="113" s="1"/>
  <c r="D188" i="113"/>
  <c r="D149" i="113"/>
  <c r="C184" i="113"/>
  <c r="D199" i="113"/>
  <c r="C187" i="113"/>
  <c r="C235" i="113"/>
  <c r="I274" i="113"/>
  <c r="V14" i="113" s="1"/>
  <c r="C142" i="113"/>
  <c r="D115" i="113"/>
  <c r="D151" i="113"/>
  <c r="C188" i="113"/>
  <c r="D201" i="113"/>
  <c r="I166" i="113"/>
  <c r="V10" i="113" s="1"/>
  <c r="C189" i="113"/>
  <c r="D241" i="113"/>
  <c r="D253" i="113"/>
  <c r="D261" i="113"/>
  <c r="D269" i="113"/>
  <c r="D281" i="113"/>
  <c r="D289" i="113"/>
  <c r="D297" i="113"/>
  <c r="D309" i="113"/>
  <c r="D317" i="113"/>
  <c r="C212" i="113"/>
  <c r="C237" i="113"/>
  <c r="C249" i="113"/>
  <c r="C257" i="113"/>
  <c r="C265" i="113"/>
  <c r="C277" i="113"/>
  <c r="C285" i="113"/>
  <c r="C293" i="113"/>
  <c r="C305" i="113"/>
  <c r="C313" i="113"/>
  <c r="C321" i="113"/>
  <c r="C151" i="113"/>
  <c r="C115" i="113"/>
  <c r="D196" i="113"/>
  <c r="C141" i="113"/>
  <c r="E301" i="113"/>
  <c r="R15" i="113" s="1"/>
  <c r="C302" i="113"/>
  <c r="D140" i="113"/>
  <c r="F139" i="113"/>
  <c r="S9" i="113" s="1"/>
  <c r="E274" i="113"/>
  <c r="R14" i="113" s="1"/>
  <c r="C275" i="113"/>
  <c r="J20" i="113"/>
  <c r="C12" i="139" s="1"/>
  <c r="B12" i="138" s="1"/>
  <c r="E6" i="113"/>
  <c r="B24" i="139" s="1"/>
  <c r="C107" i="113"/>
  <c r="H112" i="113"/>
  <c r="U8" i="113" s="1"/>
  <c r="C124" i="113"/>
  <c r="C160" i="113"/>
  <c r="C206" i="113"/>
  <c r="C175" i="113"/>
  <c r="C211" i="113"/>
  <c r="C223" i="113"/>
  <c r="I301" i="113"/>
  <c r="V15" i="113" s="1"/>
  <c r="D160" i="113"/>
  <c r="C134" i="113"/>
  <c r="D147" i="113"/>
  <c r="C180" i="113"/>
  <c r="D197" i="113"/>
  <c r="C185" i="113"/>
  <c r="C236" i="113"/>
  <c r="G274" i="113"/>
  <c r="T14" i="113" s="1"/>
  <c r="D238" i="113"/>
  <c r="D250" i="113"/>
  <c r="D258" i="113"/>
  <c r="D266" i="113"/>
  <c r="D278" i="113"/>
  <c r="D286" i="113"/>
  <c r="D294" i="113"/>
  <c r="D306" i="113"/>
  <c r="D314" i="113"/>
  <c r="D322" i="113"/>
  <c r="C233" i="113"/>
  <c r="C242" i="113"/>
  <c r="C254" i="113"/>
  <c r="C262" i="113"/>
  <c r="C270" i="113"/>
  <c r="C282" i="113"/>
  <c r="C290" i="113"/>
  <c r="C310" i="113"/>
  <c r="C318" i="113"/>
  <c r="D134" i="113"/>
  <c r="C148" i="113"/>
  <c r="D121" i="113"/>
  <c r="D157" i="113"/>
  <c r="D171" i="113"/>
  <c r="D207" i="113"/>
  <c r="D222" i="113"/>
  <c r="C199" i="113"/>
  <c r="D227" i="113"/>
  <c r="I220" i="113"/>
  <c r="V12" i="113" s="1"/>
  <c r="D162" i="113"/>
  <c r="C114" i="113"/>
  <c r="C150" i="113"/>
  <c r="D123" i="113"/>
  <c r="D159" i="113"/>
  <c r="D173" i="113"/>
  <c r="D209" i="113"/>
  <c r="D224" i="113"/>
  <c r="D161" i="113"/>
  <c r="C201" i="113"/>
  <c r="D229" i="113"/>
  <c r="D239" i="113"/>
  <c r="D251" i="113"/>
  <c r="D259" i="113"/>
  <c r="D267" i="113"/>
  <c r="D279" i="113"/>
  <c r="D287" i="113"/>
  <c r="D295" i="113"/>
  <c r="D307" i="113"/>
  <c r="D315" i="113"/>
  <c r="D323" i="113"/>
  <c r="C243" i="113"/>
  <c r="C255" i="113"/>
  <c r="C263" i="113"/>
  <c r="C283" i="113"/>
  <c r="C291" i="113"/>
  <c r="C303" i="113"/>
  <c r="C311" i="113"/>
  <c r="C319" i="113"/>
  <c r="D122" i="113"/>
  <c r="C143" i="113"/>
  <c r="C129" i="113"/>
  <c r="C80" i="113"/>
  <c r="E26" i="113"/>
  <c r="B38" i="139" s="1"/>
  <c r="D64" i="113"/>
  <c r="F10" i="113"/>
  <c r="C68" i="113"/>
  <c r="E14" i="113"/>
  <c r="D68" i="113"/>
  <c r="F14" i="113"/>
  <c r="C34" i="139" s="1"/>
  <c r="B34" i="138" s="1"/>
  <c r="C76" i="113"/>
  <c r="E22" i="113"/>
  <c r="B37" i="139" s="1"/>
  <c r="D87" i="113"/>
  <c r="D91" i="113"/>
  <c r="D99" i="113"/>
  <c r="D69" i="113"/>
  <c r="D73" i="113"/>
  <c r="D78" i="113"/>
  <c r="C72" i="113"/>
  <c r="C64" i="113"/>
  <c r="C78" i="113"/>
  <c r="D66" i="113"/>
  <c r="D107" i="113"/>
  <c r="D93" i="113"/>
  <c r="D79" i="113"/>
  <c r="C102" i="113"/>
  <c r="C86" i="113"/>
  <c r="G85" i="113"/>
  <c r="T7" i="113" s="1"/>
  <c r="D94" i="113"/>
  <c r="D106" i="113"/>
  <c r="D95" i="113"/>
  <c r="J85" i="113"/>
  <c r="W7" i="113" s="1"/>
  <c r="H85" i="113"/>
  <c r="U7" i="113" s="1"/>
  <c r="D102" i="113"/>
  <c r="D105" i="113"/>
  <c r="C97" i="113"/>
  <c r="D100" i="113"/>
  <c r="D103" i="113"/>
  <c r="D88" i="113"/>
  <c r="C89" i="113"/>
  <c r="I85" i="113"/>
  <c r="V7" i="113" s="1"/>
  <c r="E85" i="113"/>
  <c r="R7" i="113" s="1"/>
  <c r="D92" i="113"/>
  <c r="C94" i="113"/>
  <c r="C93" i="113"/>
  <c r="C99" i="113"/>
  <c r="C88" i="113"/>
  <c r="D98" i="113"/>
  <c r="C108" i="113"/>
  <c r="D90" i="113"/>
  <c r="C96" i="113"/>
  <c r="D104" i="113"/>
  <c r="C100" i="113"/>
  <c r="D86" i="113"/>
  <c r="D89" i="113"/>
  <c r="D97" i="113"/>
  <c r="C98" i="113"/>
  <c r="D96" i="113"/>
  <c r="C106" i="113"/>
  <c r="C103" i="113"/>
  <c r="C104" i="113"/>
  <c r="D108" i="113"/>
  <c r="C92" i="113"/>
  <c r="D101" i="113"/>
  <c r="C51" i="113"/>
  <c r="D41" i="113"/>
  <c r="D50" i="113"/>
  <c r="C42" i="113"/>
  <c r="E31" i="113"/>
  <c r="R5" i="113" s="1"/>
  <c r="C32" i="113"/>
  <c r="C48" i="113"/>
  <c r="C39" i="113"/>
  <c r="C33" i="113"/>
  <c r="J31" i="113"/>
  <c r="W5" i="113" s="1"/>
  <c r="D37" i="113"/>
  <c r="D40" i="113"/>
  <c r="C43" i="113"/>
  <c r="D39" i="113"/>
  <c r="D54" i="113"/>
  <c r="C40" i="113"/>
  <c r="C79" i="113"/>
  <c r="I58" i="113"/>
  <c r="V6" i="113" s="1"/>
  <c r="C74" i="113"/>
  <c r="D72" i="113"/>
  <c r="D81" i="113"/>
  <c r="C71" i="113"/>
  <c r="C67" i="113"/>
  <c r="D65" i="113"/>
  <c r="C69" i="113"/>
  <c r="D70" i="113"/>
  <c r="D46" i="113"/>
  <c r="C37" i="113"/>
  <c r="H31" i="113"/>
  <c r="U5" i="113" s="1"/>
  <c r="D44" i="113"/>
  <c r="D36" i="113"/>
  <c r="G31" i="113"/>
  <c r="T5" i="113" s="1"/>
  <c r="C35" i="113"/>
  <c r="D52" i="113"/>
  <c r="C54" i="113"/>
  <c r="I31" i="113"/>
  <c r="V5" i="113" s="1"/>
  <c r="D53" i="113"/>
  <c r="C52" i="113"/>
  <c r="D42" i="113"/>
  <c r="C50" i="113"/>
  <c r="G58" i="113"/>
  <c r="T6" i="113" s="1"/>
  <c r="D74" i="113"/>
  <c r="C65" i="113"/>
  <c r="D80" i="113"/>
  <c r="C63" i="113"/>
  <c r="J58" i="113"/>
  <c r="W6" i="113" s="1"/>
  <c r="D77" i="113"/>
  <c r="C62" i="113"/>
  <c r="D71" i="113"/>
  <c r="C66" i="113"/>
  <c r="C41" i="113"/>
  <c r="D47" i="113"/>
  <c r="C46" i="113"/>
  <c r="F31" i="113"/>
  <c r="S5" i="113" s="1"/>
  <c r="D32" i="113"/>
  <c r="C38" i="113"/>
  <c r="C36" i="113"/>
  <c r="D48" i="113"/>
  <c r="D33" i="113"/>
  <c r="C49" i="113"/>
  <c r="D51" i="113"/>
  <c r="C45" i="113"/>
  <c r="C44" i="113"/>
  <c r="F58" i="113"/>
  <c r="S6" i="113" s="1"/>
  <c r="D59" i="113"/>
  <c r="C77" i="113"/>
  <c r="C73" i="113"/>
  <c r="D76" i="113"/>
  <c r="D60" i="113"/>
  <c r="D67" i="113"/>
  <c r="C70" i="113"/>
  <c r="C81" i="113"/>
  <c r="C60" i="113"/>
  <c r="D38" i="113"/>
  <c r="C53" i="113"/>
  <c r="D35" i="113"/>
  <c r="D45" i="113"/>
  <c r="C47" i="113"/>
  <c r="D49" i="113"/>
  <c r="D34" i="113"/>
  <c r="D43" i="113"/>
  <c r="C34" i="113"/>
  <c r="E58" i="113"/>
  <c r="R6" i="113" s="1"/>
  <c r="C59" i="113"/>
  <c r="D61" i="113"/>
  <c r="D63" i="113"/>
  <c r="D62" i="113"/>
  <c r="D75" i="113"/>
  <c r="C61" i="113"/>
  <c r="H58" i="113"/>
  <c r="U6" i="113" s="1"/>
  <c r="C75" i="113"/>
  <c r="W4" i="113" l="1"/>
  <c r="T4" i="113"/>
  <c r="V4" i="113"/>
  <c r="U4" i="113"/>
  <c r="R4" i="113"/>
  <c r="S4" i="113"/>
  <c r="C22" i="140"/>
  <c r="D31" i="140"/>
  <c r="Q5" i="140" s="1"/>
  <c r="D139" i="140"/>
  <c r="D166" i="140"/>
  <c r="C23" i="140"/>
  <c r="C25" i="140"/>
  <c r="C9" i="140"/>
  <c r="C18" i="140"/>
  <c r="C11" i="140"/>
  <c r="C14" i="140"/>
  <c r="C15" i="140"/>
  <c r="C26" i="140"/>
  <c r="C10" i="140"/>
  <c r="C21" i="140"/>
  <c r="C24" i="140"/>
  <c r="C8" i="140"/>
  <c r="C7" i="113"/>
  <c r="C7" i="140"/>
  <c r="C17" i="140"/>
  <c r="C20" i="140"/>
  <c r="C27" i="140"/>
  <c r="C16" i="140"/>
  <c r="D24" i="140"/>
  <c r="D13" i="140"/>
  <c r="C14" i="113"/>
  <c r="B34" i="139"/>
  <c r="B22" i="139" s="1"/>
  <c r="D10" i="140"/>
  <c r="C31" i="138"/>
  <c r="D31" i="138" s="1"/>
  <c r="D23" i="140"/>
  <c r="C28" i="138"/>
  <c r="D28" i="138" s="1"/>
  <c r="C33" i="138"/>
  <c r="D33" i="138" s="1"/>
  <c r="C29" i="138"/>
  <c r="D29" i="138" s="1"/>
  <c r="C30" i="138"/>
  <c r="D30" i="138" s="1"/>
  <c r="C26" i="138"/>
  <c r="D26" i="138" s="1"/>
  <c r="C16" i="138"/>
  <c r="D16" i="138" s="1"/>
  <c r="C21" i="138"/>
  <c r="D21" i="138" s="1"/>
  <c r="C11" i="138"/>
  <c r="D11" i="138" s="1"/>
  <c r="C10" i="138"/>
  <c r="D10" i="138" s="1"/>
  <c r="C7" i="138"/>
  <c r="D7" i="138" s="1"/>
  <c r="C25" i="138"/>
  <c r="D25" i="138" s="1"/>
  <c r="D15" i="140"/>
  <c r="D35" i="139"/>
  <c r="F35" i="139" s="1"/>
  <c r="C35" i="138" s="1"/>
  <c r="D35" i="138" s="1"/>
  <c r="D27" i="140"/>
  <c r="D39" i="139"/>
  <c r="F39" i="139" s="1"/>
  <c r="C39" i="138" s="1"/>
  <c r="D39" i="138" s="1"/>
  <c r="B23" i="138"/>
  <c r="C22" i="139"/>
  <c r="D21" i="140"/>
  <c r="D36" i="139"/>
  <c r="F36" i="139" s="1"/>
  <c r="C36" i="138" s="1"/>
  <c r="D36" i="138" s="1"/>
  <c r="C20" i="138"/>
  <c r="D20" i="138" s="1"/>
  <c r="D10" i="113"/>
  <c r="C13" i="138"/>
  <c r="D13" i="138" s="1"/>
  <c r="B9" i="138"/>
  <c r="B8" i="138"/>
  <c r="D8" i="140"/>
  <c r="D32" i="139"/>
  <c r="F32" i="139" s="1"/>
  <c r="C32" i="138" s="1"/>
  <c r="D32" i="138" s="1"/>
  <c r="D26" i="140"/>
  <c r="D38" i="139"/>
  <c r="F38" i="139" s="1"/>
  <c r="C38" i="138" s="1"/>
  <c r="D38" i="138" s="1"/>
  <c r="D16" i="140"/>
  <c r="D27" i="139"/>
  <c r="F27" i="139" s="1"/>
  <c r="C27" i="138" s="1"/>
  <c r="D27" i="138" s="1"/>
  <c r="D22" i="140"/>
  <c r="D37" i="139"/>
  <c r="F37" i="139" s="1"/>
  <c r="C37" i="138" s="1"/>
  <c r="D37" i="138" s="1"/>
  <c r="C24" i="138"/>
  <c r="D24" i="138" s="1"/>
  <c r="C34" i="138"/>
  <c r="D34" i="138" s="1"/>
  <c r="C6" i="138"/>
  <c r="D6" i="138" s="1"/>
  <c r="C18" i="138"/>
  <c r="D18" i="138" s="1"/>
  <c r="C8" i="138"/>
  <c r="C9" i="138"/>
  <c r="F23" i="139"/>
  <c r="C23" i="138" s="1"/>
  <c r="C12" i="138"/>
  <c r="D12" i="138" s="1"/>
  <c r="C14" i="138"/>
  <c r="D14" i="138" s="1"/>
  <c r="C19" i="138"/>
  <c r="D19" i="138" s="1"/>
  <c r="C15" i="138"/>
  <c r="D15" i="138" s="1"/>
  <c r="C17" i="138"/>
  <c r="D17" i="138" s="1"/>
  <c r="F4" i="139"/>
  <c r="F40" i="139" s="1"/>
  <c r="C5" i="138"/>
  <c r="D5" i="138" s="1"/>
  <c r="D301" i="140"/>
  <c r="C13" i="140"/>
  <c r="I4" i="140"/>
  <c r="C19" i="140"/>
  <c r="C193" i="140"/>
  <c r="P11" i="140" s="1"/>
  <c r="C301" i="140"/>
  <c r="P15" i="140" s="1"/>
  <c r="C24" i="113"/>
  <c r="C23" i="113"/>
  <c r="C4" i="139"/>
  <c r="D15" i="113"/>
  <c r="G4" i="140"/>
  <c r="C6" i="140"/>
  <c r="D4" i="139"/>
  <c r="C12" i="140"/>
  <c r="B4" i="139"/>
  <c r="D12" i="140"/>
  <c r="D18" i="140"/>
  <c r="D19" i="140"/>
  <c r="D20" i="140"/>
  <c r="D11" i="140"/>
  <c r="D7" i="140"/>
  <c r="D247" i="140"/>
  <c r="C247" i="140"/>
  <c r="P13" i="140" s="1"/>
  <c r="C220" i="140"/>
  <c r="P12" i="140" s="1"/>
  <c r="D220" i="140"/>
  <c r="D193" i="140"/>
  <c r="C19" i="113"/>
  <c r="C166" i="140"/>
  <c r="P10" i="140" s="1"/>
  <c r="C139" i="140"/>
  <c r="P9" i="140" s="1"/>
  <c r="C112" i="140"/>
  <c r="P8" i="140" s="1"/>
  <c r="D112" i="140"/>
  <c r="C20" i="113"/>
  <c r="C18" i="113"/>
  <c r="C17" i="113"/>
  <c r="C22" i="113"/>
  <c r="D25" i="140"/>
  <c r="D85" i="140"/>
  <c r="Q7" i="140" s="1"/>
  <c r="C85" i="140"/>
  <c r="P7" i="140" s="1"/>
  <c r="C11" i="113"/>
  <c r="C25" i="113"/>
  <c r="H4" i="140"/>
  <c r="D17" i="140"/>
  <c r="D9" i="140"/>
  <c r="D14" i="140"/>
  <c r="D6" i="140"/>
  <c r="J4" i="140"/>
  <c r="C21" i="113"/>
  <c r="D58" i="140"/>
  <c r="Q6" i="140" s="1"/>
  <c r="C26" i="113"/>
  <c r="C58" i="140"/>
  <c r="P6" i="140" s="1"/>
  <c r="C31" i="140"/>
  <c r="P5" i="140" s="1"/>
  <c r="D5" i="140"/>
  <c r="F4" i="140"/>
  <c r="C274" i="140"/>
  <c r="P14" i="140" s="1"/>
  <c r="C5" i="140"/>
  <c r="E4" i="140"/>
  <c r="D274" i="140"/>
  <c r="C13" i="113"/>
  <c r="C27" i="113"/>
  <c r="D6" i="113"/>
  <c r="C15" i="113"/>
  <c r="C16" i="113"/>
  <c r="D23" i="113"/>
  <c r="D9" i="113"/>
  <c r="D27" i="113"/>
  <c r="C247" i="113"/>
  <c r="P13" i="113" s="1"/>
  <c r="D247" i="113"/>
  <c r="Q13" i="113" s="1"/>
  <c r="C274" i="113"/>
  <c r="P14" i="113" s="1"/>
  <c r="D274" i="113"/>
  <c r="Q14" i="113" s="1"/>
  <c r="D301" i="113"/>
  <c r="Q15" i="113" s="1"/>
  <c r="D139" i="113"/>
  <c r="Q9" i="113" s="1"/>
  <c r="D193" i="113"/>
  <c r="Q11" i="113" s="1"/>
  <c r="C112" i="113"/>
  <c r="P8" i="113" s="1"/>
  <c r="D166" i="113"/>
  <c r="Q10" i="113" s="1"/>
  <c r="C301" i="113"/>
  <c r="P15" i="113" s="1"/>
  <c r="D112" i="113"/>
  <c r="Q8" i="113" s="1"/>
  <c r="D220" i="113"/>
  <c r="Q12" i="113" s="1"/>
  <c r="C139" i="113"/>
  <c r="P9" i="113" s="1"/>
  <c r="C166" i="113"/>
  <c r="P10" i="113" s="1"/>
  <c r="C193" i="113"/>
  <c r="P11" i="113" s="1"/>
  <c r="C220" i="113"/>
  <c r="P12" i="113" s="1"/>
  <c r="D19" i="113"/>
  <c r="C58" i="113"/>
  <c r="P6" i="113" s="1"/>
  <c r="C9" i="113"/>
  <c r="C6" i="113"/>
  <c r="D31" i="113"/>
  <c r="Q5" i="113" s="1"/>
  <c r="D20" i="113"/>
  <c r="D14" i="113"/>
  <c r="D16" i="113"/>
  <c r="D12" i="113"/>
  <c r="D7" i="113"/>
  <c r="D11" i="113"/>
  <c r="D24" i="113"/>
  <c r="D26" i="113"/>
  <c r="D22" i="113"/>
  <c r="D21" i="113"/>
  <c r="D8" i="113"/>
  <c r="D17" i="113"/>
  <c r="D25" i="113"/>
  <c r="C8" i="113"/>
  <c r="D13" i="113"/>
  <c r="G4" i="113"/>
  <c r="C10" i="113"/>
  <c r="C12" i="113"/>
  <c r="C85" i="113"/>
  <c r="P7" i="113" s="1"/>
  <c r="D85" i="113"/>
  <c r="Q7" i="113" s="1"/>
  <c r="D58" i="113"/>
  <c r="Q6" i="113" s="1"/>
  <c r="D5" i="113"/>
  <c r="F4" i="113"/>
  <c r="E4" i="113"/>
  <c r="C5" i="113"/>
  <c r="J4" i="113"/>
  <c r="M5" i="144" s="1"/>
  <c r="B5" i="144" s="1"/>
  <c r="D18" i="113"/>
  <c r="H4" i="113"/>
  <c r="I4" i="113"/>
  <c r="M4" i="144" s="1"/>
  <c r="B4" i="144" s="1"/>
  <c r="C31" i="113"/>
  <c r="P5" i="113" s="1"/>
  <c r="I6" i="144" l="1"/>
  <c r="H6" i="144"/>
  <c r="G6" i="144"/>
  <c r="D6" i="144"/>
  <c r="M6" i="144"/>
  <c r="E6" i="144"/>
  <c r="F6" i="144"/>
  <c r="J6" i="144"/>
  <c r="K6" i="144"/>
  <c r="L6" i="144"/>
  <c r="C6" i="144"/>
  <c r="O4" i="142"/>
  <c r="X4" i="142"/>
  <c r="J4" i="142"/>
  <c r="Q4" i="142"/>
  <c r="N3" i="142"/>
  <c r="G8" i="142" s="1"/>
  <c r="K3" i="142"/>
  <c r="O3" i="142"/>
  <c r="M4" i="142"/>
  <c r="L3" i="142"/>
  <c r="E3" i="142"/>
  <c r="T4" i="142"/>
  <c r="E4" i="142"/>
  <c r="R4" i="142"/>
  <c r="U4" i="142"/>
  <c r="Y3" i="142"/>
  <c r="S3" i="142"/>
  <c r="I8" i="142" s="1"/>
  <c r="I3" i="142"/>
  <c r="F8" i="142" s="1"/>
  <c r="T3" i="142"/>
  <c r="Q3" i="142"/>
  <c r="J8" i="142" s="1"/>
  <c r="V3" i="142"/>
  <c r="H4" i="142"/>
  <c r="H3" i="142"/>
  <c r="J3" i="142"/>
  <c r="F3" i="142"/>
  <c r="S4" i="142"/>
  <c r="I4" i="142"/>
  <c r="L4" i="142"/>
  <c r="G3" i="142"/>
  <c r="E8" i="142" s="1"/>
  <c r="G4" i="142"/>
  <c r="D4" i="142"/>
  <c r="W3" i="142"/>
  <c r="R3" i="142"/>
  <c r="H8" i="142" s="1"/>
  <c r="U3" i="142"/>
  <c r="C3" i="142"/>
  <c r="W4" i="142"/>
  <c r="C4" i="142"/>
  <c r="P4" i="142"/>
  <c r="K4" i="142"/>
  <c r="F4" i="142"/>
  <c r="V4" i="142"/>
  <c r="N4" i="142"/>
  <c r="D3" i="142"/>
  <c r="D8" i="142" s="1"/>
  <c r="Y4" i="142"/>
  <c r="M3" i="142"/>
  <c r="X3" i="142"/>
  <c r="L8" i="142" s="1"/>
  <c r="P3" i="142"/>
  <c r="K8" i="142" s="1"/>
  <c r="D23" i="138"/>
  <c r="D22" i="138" s="1"/>
  <c r="D9" i="138"/>
  <c r="D8" i="138"/>
  <c r="D22" i="139"/>
  <c r="F22" i="139"/>
  <c r="F41" i="139"/>
  <c r="C4" i="140"/>
  <c r="P4" i="140" s="1"/>
  <c r="D4" i="140"/>
  <c r="Q4" i="140" s="1"/>
  <c r="C4" i="113"/>
  <c r="P4" i="113" s="1"/>
  <c r="D4" i="113"/>
  <c r="B6" i="144" l="1"/>
  <c r="G9" i="142"/>
  <c r="M9" i="142"/>
  <c r="K9" i="142"/>
  <c r="E9" i="142"/>
  <c r="I9" i="142"/>
  <c r="H9" i="142"/>
  <c r="C9" i="142"/>
  <c r="B4" i="142"/>
  <c r="N10" i="142" s="1"/>
  <c r="D9" i="142"/>
  <c r="M8" i="142"/>
  <c r="C8" i="142"/>
  <c r="B3" i="142"/>
  <c r="F9" i="142"/>
  <c r="J9" i="142"/>
  <c r="L9" i="142"/>
  <c r="D4" i="138"/>
  <c r="D40" i="138" s="1"/>
  <c r="Q4" i="113"/>
  <c r="Q5" i="142" l="1"/>
  <c r="D5" i="142"/>
  <c r="M5" i="142"/>
  <c r="J10" i="142"/>
  <c r="V5" i="142"/>
  <c r="E5" i="142"/>
  <c r="X5" i="142"/>
  <c r="I5" i="142"/>
  <c r="U5" i="142"/>
  <c r="L10" i="142"/>
  <c r="F10" i="142"/>
  <c r="B8" i="142"/>
  <c r="D10" i="142"/>
  <c r="W5" i="142"/>
  <c r="C5" i="142"/>
  <c r="J5" i="142"/>
  <c r="O5" i="142"/>
  <c r="R5" i="142"/>
  <c r="E10" i="142"/>
  <c r="L5" i="142"/>
  <c r="H5" i="142"/>
  <c r="H10" i="142"/>
  <c r="M10" i="142"/>
  <c r="T5" i="142"/>
  <c r="Y5" i="142"/>
  <c r="S5" i="142"/>
  <c r="P5" i="142"/>
  <c r="N5" i="142"/>
  <c r="G5" i="142"/>
  <c r="F5" i="142"/>
  <c r="B9" i="142"/>
  <c r="C10" i="142"/>
  <c r="K5" i="142"/>
  <c r="I10" i="142"/>
  <c r="K10" i="142"/>
  <c r="G10" i="142"/>
  <c r="D41" i="138"/>
  <c r="B5" i="142" l="1"/>
  <c r="B10" i="142"/>
</calcChain>
</file>

<file path=xl/sharedStrings.xml><?xml version="1.0" encoding="utf-8"?>
<sst xmlns="http://schemas.openxmlformats.org/spreadsheetml/2006/main" count="24329" uniqueCount="4016">
  <si>
    <t>전</t>
    <phoneticPr fontId="17" type="noConversion"/>
  </si>
  <si>
    <t>답</t>
    <phoneticPr fontId="17" type="noConversion"/>
  </si>
  <si>
    <t>임</t>
    <phoneticPr fontId="17" type="noConversion"/>
  </si>
  <si>
    <t>천</t>
    <phoneticPr fontId="17" type="noConversion"/>
  </si>
  <si>
    <t>종교용지</t>
    <phoneticPr fontId="17" type="noConversion"/>
  </si>
  <si>
    <t>종</t>
    <phoneticPr fontId="17" type="noConversion"/>
  </si>
  <si>
    <t>학교용지</t>
    <phoneticPr fontId="17" type="noConversion"/>
  </si>
  <si>
    <t>학</t>
    <phoneticPr fontId="17" type="noConversion"/>
  </si>
  <si>
    <t>구분</t>
    <phoneticPr fontId="17" type="noConversion"/>
  </si>
  <si>
    <t>계</t>
    <phoneticPr fontId="17" type="noConversion"/>
  </si>
  <si>
    <t>국유지</t>
    <phoneticPr fontId="17" type="noConversion"/>
  </si>
  <si>
    <t>공유지</t>
    <phoneticPr fontId="17" type="noConversion"/>
  </si>
  <si>
    <t>사유지</t>
    <phoneticPr fontId="17" type="noConversion"/>
  </si>
  <si>
    <t>비고</t>
    <phoneticPr fontId="17" type="noConversion"/>
  </si>
  <si>
    <t>필지</t>
    <phoneticPr fontId="17" type="noConversion"/>
  </si>
  <si>
    <t>면적</t>
    <phoneticPr fontId="17" type="noConversion"/>
  </si>
  <si>
    <t>전</t>
    <phoneticPr fontId="17" type="noConversion"/>
  </si>
  <si>
    <t>답</t>
    <phoneticPr fontId="17" type="noConversion"/>
  </si>
  <si>
    <t>과수원</t>
    <phoneticPr fontId="17" type="noConversion"/>
  </si>
  <si>
    <t>과</t>
    <phoneticPr fontId="17" type="noConversion"/>
  </si>
  <si>
    <t>목장</t>
    <phoneticPr fontId="17" type="noConversion"/>
  </si>
  <si>
    <t>목</t>
    <phoneticPr fontId="17" type="noConversion"/>
  </si>
  <si>
    <t>임야</t>
    <phoneticPr fontId="17" type="noConversion"/>
  </si>
  <si>
    <t>임</t>
    <phoneticPr fontId="17" type="noConversion"/>
  </si>
  <si>
    <t>염전</t>
    <phoneticPr fontId="17" type="noConversion"/>
  </si>
  <si>
    <t>염</t>
    <phoneticPr fontId="17" type="noConversion"/>
  </si>
  <si>
    <t>대지</t>
    <phoneticPr fontId="17" type="noConversion"/>
  </si>
  <si>
    <t>대</t>
    <phoneticPr fontId="17" type="noConversion"/>
  </si>
  <si>
    <t>공장</t>
    <phoneticPr fontId="17" type="noConversion"/>
  </si>
  <si>
    <t>장</t>
    <phoneticPr fontId="17" type="noConversion"/>
  </si>
  <si>
    <t>주차장</t>
    <phoneticPr fontId="17" type="noConversion"/>
  </si>
  <si>
    <t>차</t>
    <phoneticPr fontId="17" type="noConversion"/>
  </si>
  <si>
    <t>주유소</t>
    <phoneticPr fontId="17" type="noConversion"/>
  </si>
  <si>
    <t>주</t>
    <phoneticPr fontId="17" type="noConversion"/>
  </si>
  <si>
    <t>창고</t>
    <phoneticPr fontId="17" type="noConversion"/>
  </si>
  <si>
    <t>창</t>
    <phoneticPr fontId="17" type="noConversion"/>
  </si>
  <si>
    <t>도로</t>
    <phoneticPr fontId="17" type="noConversion"/>
  </si>
  <si>
    <t>도</t>
    <phoneticPr fontId="17" type="noConversion"/>
  </si>
  <si>
    <t>수도</t>
    <phoneticPr fontId="17" type="noConversion"/>
  </si>
  <si>
    <t>수</t>
    <phoneticPr fontId="17" type="noConversion"/>
  </si>
  <si>
    <t>제방</t>
    <phoneticPr fontId="17" type="noConversion"/>
  </si>
  <si>
    <t>제</t>
    <phoneticPr fontId="17" type="noConversion"/>
  </si>
  <si>
    <t>하천</t>
    <phoneticPr fontId="17" type="noConversion"/>
  </si>
  <si>
    <t>천</t>
    <phoneticPr fontId="17" type="noConversion"/>
  </si>
  <si>
    <t>구거</t>
    <phoneticPr fontId="17" type="noConversion"/>
  </si>
  <si>
    <t>구</t>
    <phoneticPr fontId="17" type="noConversion"/>
  </si>
  <si>
    <t>유지</t>
    <phoneticPr fontId="17" type="noConversion"/>
  </si>
  <si>
    <t>유</t>
    <phoneticPr fontId="17" type="noConversion"/>
  </si>
  <si>
    <t>묘지</t>
    <phoneticPr fontId="17" type="noConversion"/>
  </si>
  <si>
    <t>묘</t>
    <phoneticPr fontId="17" type="noConversion"/>
  </si>
  <si>
    <t>잡종지</t>
    <phoneticPr fontId="17" type="noConversion"/>
  </si>
  <si>
    <t>잡</t>
    <phoneticPr fontId="17" type="noConversion"/>
  </si>
  <si>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</si>
  <si>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</si>
  <si>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</si>
  <si>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</si>
  <si>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</si>
  <si>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</si>
  <si>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</si>
  <si>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</si>
  <si>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</si>
  <si>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</si>
  <si>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</si>
  <si>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</si>
  <si>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</si>
  <si>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</si>
  <si>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</si>
  <si>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수도</t>
  </si>
  <si>
    <t>공장</t>
  </si>
  <si>
    <t>비고</t>
  </si>
  <si>
    <t>학교용지</t>
  </si>
  <si>
    <t>기타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</si>
  <si>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</si>
  <si>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</si>
  <si>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</si>
  <si>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</si>
  <si>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</si>
  <si>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</si>
  <si>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</si>
  <si>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</si>
  <si>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</si>
  <si>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</si>
  <si>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t>면 적</t>
  </si>
  <si>
    <t>성  명</t>
  </si>
  <si>
    <t>주  소</t>
  </si>
  <si>
    <t>권리관계</t>
  </si>
  <si>
    <t>소   계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</si>
  <si>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</si>
  <si>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정렬순서</t>
    <phoneticPr fontId="16" type="noConversion"/>
  </si>
  <si>
    <t>철도용지</t>
    <phoneticPr fontId="17" type="noConversion"/>
  </si>
  <si>
    <t>철</t>
    <phoneticPr fontId="17" type="noConversion"/>
  </si>
  <si>
    <t>전체 편입 용지 집계표</t>
    <phoneticPr fontId="17" type="noConversion"/>
  </si>
  <si>
    <t>용  지  조  서</t>
    <phoneticPr fontId="16" type="noConversion"/>
  </si>
  <si>
    <t>일련번호</t>
    <phoneticPr fontId="16" type="noConversion"/>
  </si>
  <si>
    <t>지번소트용 지우지말것!</t>
    <phoneticPr fontId="16" type="noConversion"/>
  </si>
  <si>
    <t>지번</t>
    <phoneticPr fontId="16" type="noConversion"/>
  </si>
  <si>
    <t>지목</t>
    <phoneticPr fontId="16" type="noConversion"/>
  </si>
  <si>
    <t>지적(㎡)</t>
    <phoneticPr fontId="16" type="noConversion"/>
  </si>
  <si>
    <t>편입면적(㎡)</t>
    <phoneticPr fontId="16" type="noConversion"/>
  </si>
  <si>
    <t>개별공시지가</t>
    <phoneticPr fontId="16" type="noConversion"/>
  </si>
  <si>
    <t>전체</t>
    <phoneticPr fontId="17" type="noConversion"/>
  </si>
  <si>
    <t>필지</t>
    <phoneticPr fontId="17" type="noConversion"/>
  </si>
  <si>
    <t>면적</t>
    <phoneticPr fontId="17" type="noConversion"/>
  </si>
  <si>
    <t>검산</t>
    <phoneticPr fontId="17" type="noConversion"/>
  </si>
  <si>
    <t>검산용</t>
    <phoneticPr fontId="17" type="noConversion"/>
  </si>
  <si>
    <t>계</t>
    <phoneticPr fontId="17" type="noConversion"/>
  </si>
  <si>
    <t>구분</t>
    <phoneticPr fontId="17" type="noConversion"/>
  </si>
  <si>
    <t>보상비</t>
    <phoneticPr fontId="16" type="noConversion"/>
  </si>
  <si>
    <t>617-2</t>
  </si>
  <si>
    <t>임</t>
  </si>
  <si>
    <t>617-3</t>
  </si>
  <si>
    <t>618-1</t>
  </si>
  <si>
    <t>618-2</t>
  </si>
  <si>
    <t>618-3</t>
  </si>
  <si>
    <t>618-4</t>
  </si>
  <si>
    <t>618-5</t>
  </si>
  <si>
    <t>631</t>
  </si>
  <si>
    <t>산90</t>
  </si>
  <si>
    <t>산93-4</t>
  </si>
  <si>
    <t>도</t>
  </si>
  <si>
    <t>산93-6</t>
  </si>
  <si>
    <t>산93-7</t>
  </si>
  <si>
    <t>산93</t>
  </si>
  <si>
    <t>산94-1</t>
  </si>
  <si>
    <t>산99-1</t>
  </si>
  <si>
    <t>산99-3</t>
  </si>
  <si>
    <t>산99</t>
  </si>
  <si>
    <t>산100-1</t>
  </si>
  <si>
    <t>산101-1</t>
  </si>
  <si>
    <t>산101-7</t>
  </si>
  <si>
    <t>산101-9</t>
  </si>
  <si>
    <t>산101-10</t>
  </si>
  <si>
    <t>산101-11</t>
  </si>
  <si>
    <t>산101-14</t>
  </si>
  <si>
    <t>산101-15</t>
  </si>
  <si>
    <t>산101-17</t>
  </si>
  <si>
    <t>산101-19</t>
  </si>
  <si>
    <t>산101-23</t>
  </si>
  <si>
    <t>산101-25</t>
  </si>
  <si>
    <t>산101-26</t>
  </si>
  <si>
    <t>44</t>
  </si>
  <si>
    <t>48</t>
  </si>
  <si>
    <t>49-4</t>
  </si>
  <si>
    <t>49-5</t>
  </si>
  <si>
    <t>49-8</t>
  </si>
  <si>
    <t>49-9</t>
  </si>
  <si>
    <t>목</t>
  </si>
  <si>
    <t>49-10</t>
  </si>
  <si>
    <t>49-11</t>
  </si>
  <si>
    <t>49-12</t>
  </si>
  <si>
    <t>49-13</t>
  </si>
  <si>
    <t>49-15</t>
  </si>
  <si>
    <t>50</t>
  </si>
  <si>
    <t>51-1</t>
  </si>
  <si>
    <t>양</t>
  </si>
  <si>
    <t>51-2</t>
  </si>
  <si>
    <t>51-3</t>
  </si>
  <si>
    <t>51</t>
  </si>
  <si>
    <t>52</t>
  </si>
  <si>
    <t>53</t>
  </si>
  <si>
    <t>54</t>
  </si>
  <si>
    <t>55</t>
  </si>
  <si>
    <t>57</t>
  </si>
  <si>
    <t>58</t>
  </si>
  <si>
    <t>59</t>
  </si>
  <si>
    <t>67-1</t>
  </si>
  <si>
    <t>구</t>
  </si>
  <si>
    <t>70-1</t>
  </si>
  <si>
    <t>71-1</t>
  </si>
  <si>
    <t>71</t>
  </si>
  <si>
    <t>72-1</t>
  </si>
  <si>
    <t>72</t>
  </si>
  <si>
    <t>80-7</t>
  </si>
  <si>
    <t>82-7</t>
  </si>
  <si>
    <t>83-1</t>
  </si>
  <si>
    <t>83-2</t>
  </si>
  <si>
    <t>83-3</t>
  </si>
  <si>
    <t>83-4</t>
  </si>
  <si>
    <t>83-5</t>
  </si>
  <si>
    <t>83-6</t>
  </si>
  <si>
    <t>83</t>
  </si>
  <si>
    <t>87-1</t>
  </si>
  <si>
    <t>대</t>
  </si>
  <si>
    <t>87-2</t>
  </si>
  <si>
    <t>429-2</t>
  </si>
  <si>
    <t>429-6</t>
  </si>
  <si>
    <t>429-8</t>
  </si>
  <si>
    <t>429-10</t>
  </si>
  <si>
    <t>436-5</t>
  </si>
  <si>
    <t>436-6</t>
  </si>
  <si>
    <t>440</t>
  </si>
  <si>
    <t>441-6</t>
  </si>
  <si>
    <t>442</t>
  </si>
  <si>
    <t>443</t>
  </si>
  <si>
    <t>449-2</t>
  </si>
  <si>
    <t>449-3</t>
  </si>
  <si>
    <t>449-4</t>
  </si>
  <si>
    <t>449-5</t>
  </si>
  <si>
    <t>449-6</t>
  </si>
  <si>
    <t>449-7</t>
  </si>
  <si>
    <t>450-2</t>
  </si>
  <si>
    <t>450-3</t>
  </si>
  <si>
    <t>450-10</t>
  </si>
  <si>
    <t>450-11</t>
  </si>
  <si>
    <t>450-12</t>
  </si>
  <si>
    <t>453-3</t>
  </si>
  <si>
    <t>453-4</t>
  </si>
  <si>
    <t>453-5</t>
  </si>
  <si>
    <t>453-6</t>
  </si>
  <si>
    <t>453-7</t>
  </si>
  <si>
    <t>454-1</t>
  </si>
  <si>
    <t>454-2</t>
  </si>
  <si>
    <t>454-4</t>
  </si>
  <si>
    <t>455-1</t>
  </si>
  <si>
    <t>456-1</t>
  </si>
  <si>
    <t>459-1</t>
  </si>
  <si>
    <t>459-3</t>
  </si>
  <si>
    <t>459-11</t>
  </si>
  <si>
    <t>459-14</t>
  </si>
  <si>
    <t>460-1</t>
  </si>
  <si>
    <t>460-2</t>
  </si>
  <si>
    <t>461-2</t>
  </si>
  <si>
    <t>461-3</t>
  </si>
  <si>
    <t>461-4</t>
  </si>
  <si>
    <t>468-2</t>
  </si>
  <si>
    <t>468-3</t>
  </si>
  <si>
    <t>469-1</t>
  </si>
  <si>
    <t>469-2</t>
  </si>
  <si>
    <t>474-1</t>
  </si>
  <si>
    <t>475-1</t>
  </si>
  <si>
    <t>475-2</t>
  </si>
  <si>
    <t>475-3</t>
  </si>
  <si>
    <t>1039</t>
  </si>
  <si>
    <t>1041-1</t>
  </si>
  <si>
    <t>창</t>
  </si>
  <si>
    <t>1043-2</t>
  </si>
  <si>
    <t>1043-3</t>
  </si>
  <si>
    <t>1043-4</t>
  </si>
  <si>
    <t>1043-5</t>
  </si>
  <si>
    <t>1044-1</t>
  </si>
  <si>
    <t>1044-2</t>
  </si>
  <si>
    <t>1044-3</t>
  </si>
  <si>
    <t>1044-4</t>
  </si>
  <si>
    <t>1045-2</t>
  </si>
  <si>
    <t>1045-5</t>
  </si>
  <si>
    <t>1045</t>
  </si>
  <si>
    <t>1046</t>
  </si>
  <si>
    <t>1047</t>
  </si>
  <si>
    <t>1048</t>
  </si>
  <si>
    <t>1049</t>
  </si>
  <si>
    <t>1050</t>
  </si>
  <si>
    <t>1052</t>
  </si>
  <si>
    <t>1053</t>
  </si>
  <si>
    <t>1055</t>
  </si>
  <si>
    <t>1056</t>
  </si>
  <si>
    <t>1057</t>
  </si>
  <si>
    <t>1058-2</t>
  </si>
  <si>
    <t>1058-3</t>
  </si>
  <si>
    <t>1059</t>
  </si>
  <si>
    <t>1060-1</t>
  </si>
  <si>
    <t>1060</t>
  </si>
  <si>
    <t>1061</t>
  </si>
  <si>
    <t>1062</t>
  </si>
  <si>
    <t>1066-2</t>
  </si>
  <si>
    <t>1066-3</t>
  </si>
  <si>
    <t>1067</t>
  </si>
  <si>
    <t>1068-1</t>
  </si>
  <si>
    <t>1068</t>
  </si>
  <si>
    <t>1069-1</t>
  </si>
  <si>
    <t>1069-2</t>
  </si>
  <si>
    <t>1069-3</t>
  </si>
  <si>
    <t>1070-1</t>
  </si>
  <si>
    <t>1070-3</t>
  </si>
  <si>
    <t>1070-4</t>
  </si>
  <si>
    <t>1071-1</t>
  </si>
  <si>
    <t>1071-2</t>
  </si>
  <si>
    <t>1071-3</t>
  </si>
  <si>
    <t>1071-4</t>
  </si>
  <si>
    <t>1071-5</t>
  </si>
  <si>
    <t>1071-6</t>
  </si>
  <si>
    <t>1071-7</t>
  </si>
  <si>
    <t>1071-8</t>
  </si>
  <si>
    <t>1071-9</t>
  </si>
  <si>
    <t>1080-1</t>
  </si>
  <si>
    <t>1080-2</t>
  </si>
  <si>
    <t>1080-3</t>
  </si>
  <si>
    <t>1080-4</t>
  </si>
  <si>
    <t>1081-1</t>
  </si>
  <si>
    <t>1081-2</t>
  </si>
  <si>
    <t>1081-3</t>
  </si>
  <si>
    <t>1081-4</t>
  </si>
  <si>
    <t>1082-1</t>
  </si>
  <si>
    <t>1082-2</t>
  </si>
  <si>
    <t>1082-3</t>
  </si>
  <si>
    <t>1090-1</t>
  </si>
  <si>
    <t>1090-2</t>
  </si>
  <si>
    <t>1090-3</t>
  </si>
  <si>
    <t>1091-1</t>
  </si>
  <si>
    <t>1091-2</t>
  </si>
  <si>
    <t>1091-3</t>
  </si>
  <si>
    <t>1091-4</t>
  </si>
  <si>
    <t>1092-3</t>
  </si>
  <si>
    <t>1092-4</t>
  </si>
  <si>
    <t>1092</t>
  </si>
  <si>
    <t>1102-1</t>
  </si>
  <si>
    <t>1102-2</t>
  </si>
  <si>
    <t>1102-3</t>
  </si>
  <si>
    <t>1103-2</t>
  </si>
  <si>
    <t>1103-3</t>
  </si>
  <si>
    <t>1112</t>
  </si>
  <si>
    <t>1113-1</t>
  </si>
  <si>
    <t>1113-2</t>
  </si>
  <si>
    <t>1114-1</t>
  </si>
  <si>
    <t>1114-4</t>
  </si>
  <si>
    <t>1114-5</t>
  </si>
  <si>
    <t>1126-10</t>
  </si>
  <si>
    <t>1126-11</t>
  </si>
  <si>
    <t>1135-1</t>
  </si>
  <si>
    <t>1135-2</t>
  </si>
  <si>
    <t>1135-3</t>
  </si>
  <si>
    <t>1135-4</t>
  </si>
  <si>
    <t>1135-6</t>
  </si>
  <si>
    <t>1138-1</t>
  </si>
  <si>
    <t>1139-1</t>
  </si>
  <si>
    <t>1150-1</t>
  </si>
  <si>
    <t>1152-1</t>
  </si>
  <si>
    <t>묘</t>
  </si>
  <si>
    <t>1153-1</t>
  </si>
  <si>
    <t>1153-2</t>
  </si>
  <si>
    <t>1153-3</t>
  </si>
  <si>
    <t>1153-4</t>
  </si>
  <si>
    <t>1154-1</t>
  </si>
  <si>
    <t>1154-2</t>
  </si>
  <si>
    <t>1154-3</t>
  </si>
  <si>
    <t>1154-4</t>
  </si>
  <si>
    <t>1155-1</t>
  </si>
  <si>
    <t>1155-4</t>
  </si>
  <si>
    <t>1167-6</t>
  </si>
  <si>
    <t>1168-3</t>
  </si>
  <si>
    <t>1168-4</t>
  </si>
  <si>
    <t>1169-3</t>
  </si>
  <si>
    <t>1170-2</t>
  </si>
  <si>
    <t>1170-3</t>
  </si>
  <si>
    <t>1172-1</t>
  </si>
  <si>
    <t>1172</t>
  </si>
  <si>
    <t>1174-1</t>
  </si>
  <si>
    <t>1174-3</t>
  </si>
  <si>
    <t>1174-4</t>
  </si>
  <si>
    <t>1175-1</t>
  </si>
  <si>
    <t>1175-4</t>
  </si>
  <si>
    <t>1175-5</t>
  </si>
  <si>
    <t>1176-3</t>
  </si>
  <si>
    <t>1180-1</t>
  </si>
  <si>
    <t>1180-2</t>
  </si>
  <si>
    <t>1180-5</t>
  </si>
  <si>
    <t>1182-1</t>
  </si>
  <si>
    <t>1182-3</t>
  </si>
  <si>
    <t>1187</t>
  </si>
  <si>
    <t>1188-2</t>
  </si>
  <si>
    <t>1189-1</t>
  </si>
  <si>
    <t>1190</t>
  </si>
  <si>
    <t>1222-1</t>
  </si>
  <si>
    <t>1222</t>
  </si>
  <si>
    <t>1223-1</t>
  </si>
  <si>
    <t>1223-5</t>
  </si>
  <si>
    <t>1223-6</t>
  </si>
  <si>
    <t>1223-7</t>
  </si>
  <si>
    <t>1223-8</t>
  </si>
  <si>
    <t>1223-9</t>
  </si>
  <si>
    <t>1237-12</t>
  </si>
  <si>
    <t>천</t>
  </si>
  <si>
    <t>1243-1</t>
  </si>
  <si>
    <t>1250-2</t>
  </si>
  <si>
    <t>1250-4</t>
  </si>
  <si>
    <t>1258-4</t>
  </si>
  <si>
    <t>1258-7</t>
  </si>
  <si>
    <t>1258-8</t>
  </si>
  <si>
    <t>1259</t>
  </si>
  <si>
    <t>1264</t>
  </si>
  <si>
    <t>1265</t>
  </si>
  <si>
    <t>1306-5</t>
  </si>
  <si>
    <t>1309-5</t>
  </si>
  <si>
    <t>1309-6</t>
  </si>
  <si>
    <t>1312-4</t>
  </si>
  <si>
    <t>1312-5</t>
  </si>
  <si>
    <t>1315-6</t>
  </si>
  <si>
    <t>1326-1</t>
  </si>
  <si>
    <t>1326-2</t>
  </si>
  <si>
    <t>1326-3</t>
  </si>
  <si>
    <t>1326</t>
  </si>
  <si>
    <t>1327-1</t>
  </si>
  <si>
    <t>1327-2</t>
  </si>
  <si>
    <t>1327-3</t>
  </si>
  <si>
    <t>1327-4</t>
  </si>
  <si>
    <t>1327-5</t>
  </si>
  <si>
    <t>1327-6</t>
  </si>
  <si>
    <t>1327-7</t>
  </si>
  <si>
    <t>1327</t>
  </si>
  <si>
    <t>1328-1</t>
  </si>
  <si>
    <t>1328-2</t>
  </si>
  <si>
    <t>1328</t>
  </si>
  <si>
    <t>1329-1</t>
  </si>
  <si>
    <t>1329-2</t>
  </si>
  <si>
    <t>1329-3</t>
  </si>
  <si>
    <t>1329-4</t>
  </si>
  <si>
    <t>1329-5</t>
  </si>
  <si>
    <t>1329-6</t>
  </si>
  <si>
    <t>1329-7</t>
  </si>
  <si>
    <t>1329-8</t>
  </si>
  <si>
    <t>1329-9</t>
  </si>
  <si>
    <t>1329-10</t>
  </si>
  <si>
    <t>1329</t>
  </si>
  <si>
    <t>1331-1</t>
  </si>
  <si>
    <t>1331-2</t>
  </si>
  <si>
    <t>1356</t>
  </si>
  <si>
    <t>1357</t>
  </si>
  <si>
    <t>1358</t>
  </si>
  <si>
    <t>1369</t>
  </si>
  <si>
    <t>1373</t>
  </si>
  <si>
    <t>1374</t>
  </si>
  <si>
    <t>1375</t>
  </si>
  <si>
    <t>1376</t>
  </si>
  <si>
    <t>산90-3</t>
  </si>
  <si>
    <t>산90-4</t>
  </si>
  <si>
    <t>산96-1</t>
  </si>
  <si>
    <t>산96-2</t>
  </si>
  <si>
    <t>산96-3</t>
  </si>
  <si>
    <t>산96</t>
  </si>
  <si>
    <t>산98</t>
  </si>
  <si>
    <t>산99-2</t>
  </si>
  <si>
    <t>산100-7</t>
  </si>
  <si>
    <t>산114-9</t>
  </si>
  <si>
    <t>산115-2</t>
  </si>
  <si>
    <t>산120-1</t>
  </si>
  <si>
    <t>산120-2</t>
  </si>
  <si>
    <t>산120</t>
  </si>
  <si>
    <t>산121-2</t>
  </si>
  <si>
    <t>산121-5</t>
  </si>
  <si>
    <t>산121-6</t>
  </si>
  <si>
    <t>산121</t>
  </si>
  <si>
    <t>산122-1</t>
  </si>
  <si>
    <t>산126-1</t>
  </si>
  <si>
    <t>산126</t>
  </si>
  <si>
    <t>산127-1</t>
  </si>
  <si>
    <t>산130-4</t>
  </si>
  <si>
    <t>산130</t>
  </si>
  <si>
    <t>산131-3</t>
  </si>
  <si>
    <t>산135-3</t>
  </si>
  <si>
    <t>산135-4</t>
  </si>
  <si>
    <t>산135-5</t>
  </si>
  <si>
    <t>산135-13</t>
  </si>
  <si>
    <t>산138-1</t>
  </si>
  <si>
    <t>산138-3</t>
  </si>
  <si>
    <t>산138-8</t>
  </si>
  <si>
    <t>산139-1</t>
  </si>
  <si>
    <t>산139-2</t>
  </si>
  <si>
    <t>산139-4</t>
  </si>
  <si>
    <t>산139-9</t>
  </si>
  <si>
    <t>산145</t>
  </si>
  <si>
    <t>산146-1</t>
  </si>
  <si>
    <t>산178-4</t>
  </si>
  <si>
    <t>산181-2</t>
  </si>
  <si>
    <t>산192-1</t>
  </si>
  <si>
    <t>산193-3</t>
  </si>
  <si>
    <t>산194-1</t>
  </si>
  <si>
    <t>산194-10</t>
  </si>
  <si>
    <t>산195-1</t>
  </si>
  <si>
    <t>산198</t>
  </si>
  <si>
    <t>169-1</t>
  </si>
  <si>
    <t>174-3</t>
  </si>
  <si>
    <t>174-4</t>
  </si>
  <si>
    <t>174-5</t>
  </si>
  <si>
    <t>174-6</t>
  </si>
  <si>
    <t>175</t>
  </si>
  <si>
    <t>176-1</t>
  </si>
  <si>
    <t>176</t>
  </si>
  <si>
    <t>177</t>
  </si>
  <si>
    <t>178</t>
  </si>
  <si>
    <t>179</t>
  </si>
  <si>
    <t>189-2</t>
  </si>
  <si>
    <t>189-3</t>
  </si>
  <si>
    <t>189-5</t>
  </si>
  <si>
    <t>189-6</t>
  </si>
  <si>
    <t>190-2</t>
  </si>
  <si>
    <t>190-3</t>
  </si>
  <si>
    <t>190-4</t>
  </si>
  <si>
    <t>193-3</t>
  </si>
  <si>
    <t>193-4</t>
  </si>
  <si>
    <t>194-1</t>
  </si>
  <si>
    <t>194-2</t>
  </si>
  <si>
    <t>195-2</t>
  </si>
  <si>
    <t>195</t>
  </si>
  <si>
    <t>196-2</t>
  </si>
  <si>
    <t>196-4</t>
  </si>
  <si>
    <t>196</t>
  </si>
  <si>
    <t>199</t>
  </si>
  <si>
    <t>200</t>
  </si>
  <si>
    <t>201</t>
  </si>
  <si>
    <t>202</t>
  </si>
  <si>
    <t>204-1</t>
  </si>
  <si>
    <t>204-2</t>
  </si>
  <si>
    <t>204-3</t>
  </si>
  <si>
    <t>204-4</t>
  </si>
  <si>
    <t>204-5</t>
  </si>
  <si>
    <t>205</t>
  </si>
  <si>
    <t>206-1</t>
  </si>
  <si>
    <t>206-2</t>
  </si>
  <si>
    <t>206-4</t>
  </si>
  <si>
    <t>206-5</t>
  </si>
  <si>
    <t>207-1</t>
  </si>
  <si>
    <t>207-2</t>
  </si>
  <si>
    <t>207-3</t>
  </si>
  <si>
    <t>207-4</t>
  </si>
  <si>
    <t>208-1</t>
  </si>
  <si>
    <t>208-2</t>
  </si>
  <si>
    <t>208-3</t>
  </si>
  <si>
    <t>208-4</t>
  </si>
  <si>
    <t>208-5</t>
  </si>
  <si>
    <t>208-6</t>
  </si>
  <si>
    <t>212-1</t>
  </si>
  <si>
    <t>212-2</t>
  </si>
  <si>
    <t>212-3</t>
  </si>
  <si>
    <t>212-4</t>
  </si>
  <si>
    <t>213-1</t>
  </si>
  <si>
    <t>213-2</t>
  </si>
  <si>
    <t>213-3</t>
  </si>
  <si>
    <t>213-4</t>
  </si>
  <si>
    <t>213-5</t>
  </si>
  <si>
    <t>214</t>
  </si>
  <si>
    <t>215</t>
  </si>
  <si>
    <t>221</t>
  </si>
  <si>
    <t>225</t>
  </si>
  <si>
    <t>226</t>
  </si>
  <si>
    <t>250-2</t>
  </si>
  <si>
    <t>250-3</t>
  </si>
  <si>
    <t>251-1</t>
  </si>
  <si>
    <t>251-2</t>
  </si>
  <si>
    <t>251-3</t>
  </si>
  <si>
    <t>251-4</t>
  </si>
  <si>
    <t>251-5</t>
  </si>
  <si>
    <t>251-10</t>
  </si>
  <si>
    <t>251-11</t>
  </si>
  <si>
    <t>251-12</t>
  </si>
  <si>
    <t>251-16</t>
  </si>
  <si>
    <t>252-1</t>
  </si>
  <si>
    <t>252-2</t>
  </si>
  <si>
    <t>252-3</t>
  </si>
  <si>
    <t>252-4</t>
  </si>
  <si>
    <t>252-15</t>
  </si>
  <si>
    <t>252-16</t>
  </si>
  <si>
    <t>252-17</t>
  </si>
  <si>
    <t>252-18</t>
  </si>
  <si>
    <t>252-28</t>
  </si>
  <si>
    <t>252-29</t>
  </si>
  <si>
    <t>253-1</t>
  </si>
  <si>
    <t>253-2</t>
  </si>
  <si>
    <t>253-3</t>
  </si>
  <si>
    <t>253-4</t>
  </si>
  <si>
    <t>254-1</t>
  </si>
  <si>
    <t>254-2</t>
  </si>
  <si>
    <t>553-1</t>
  </si>
  <si>
    <t>종</t>
  </si>
  <si>
    <t>553-2</t>
  </si>
  <si>
    <t>553-3</t>
  </si>
  <si>
    <t>553-4</t>
  </si>
  <si>
    <t>553-5</t>
  </si>
  <si>
    <t>554-2</t>
  </si>
  <si>
    <t>554-3</t>
  </si>
  <si>
    <t>554-5</t>
  </si>
  <si>
    <t>554</t>
  </si>
  <si>
    <t>555</t>
  </si>
  <si>
    <t>556</t>
  </si>
  <si>
    <t>559-1</t>
  </si>
  <si>
    <t>559</t>
  </si>
  <si>
    <t>560</t>
  </si>
  <si>
    <t>583-6</t>
  </si>
  <si>
    <t>583-9</t>
  </si>
  <si>
    <t>583-10</t>
  </si>
  <si>
    <t>726-4</t>
  </si>
  <si>
    <t>726-5</t>
  </si>
  <si>
    <t>726-6</t>
  </si>
  <si>
    <t>726-8</t>
  </si>
  <si>
    <t>726-12</t>
  </si>
  <si>
    <t>726</t>
  </si>
  <si>
    <t>727</t>
  </si>
  <si>
    <t>유</t>
  </si>
  <si>
    <t>728-1</t>
  </si>
  <si>
    <t>728-2</t>
  </si>
  <si>
    <t>728</t>
  </si>
  <si>
    <t>729-2</t>
  </si>
  <si>
    <t>731-2</t>
  </si>
  <si>
    <t>732-1</t>
  </si>
  <si>
    <t>732-2</t>
  </si>
  <si>
    <t>732</t>
  </si>
  <si>
    <t>736</t>
  </si>
  <si>
    <t>737</t>
  </si>
  <si>
    <t>738-3</t>
  </si>
  <si>
    <t>738-5</t>
  </si>
  <si>
    <t>738</t>
  </si>
  <si>
    <t>739-2</t>
  </si>
  <si>
    <t>739</t>
  </si>
  <si>
    <t>740-2</t>
  </si>
  <si>
    <t>740-4</t>
  </si>
  <si>
    <t>743-2</t>
  </si>
  <si>
    <t>743</t>
  </si>
  <si>
    <t>744-2</t>
  </si>
  <si>
    <t>744-4</t>
  </si>
  <si>
    <t>745-1</t>
  </si>
  <si>
    <t>745-2</t>
  </si>
  <si>
    <t>745-3</t>
  </si>
  <si>
    <t>745</t>
  </si>
  <si>
    <t>746-1</t>
  </si>
  <si>
    <t>746-2</t>
  </si>
  <si>
    <t>746-3</t>
  </si>
  <si>
    <t>747</t>
  </si>
  <si>
    <t>748-1</t>
  </si>
  <si>
    <t>748-2</t>
  </si>
  <si>
    <t>748-5</t>
  </si>
  <si>
    <t>750</t>
  </si>
  <si>
    <t>751-1</t>
  </si>
  <si>
    <t>751-2</t>
  </si>
  <si>
    <t>751-3</t>
  </si>
  <si>
    <t>751-4</t>
  </si>
  <si>
    <t>752-1</t>
  </si>
  <si>
    <t>752-2</t>
  </si>
  <si>
    <t>752-3</t>
  </si>
  <si>
    <t>752-4</t>
  </si>
  <si>
    <t>752-5</t>
  </si>
  <si>
    <t>752-6</t>
  </si>
  <si>
    <t>758-4</t>
  </si>
  <si>
    <t>758-5</t>
  </si>
  <si>
    <t>759-5</t>
  </si>
  <si>
    <t>763</t>
  </si>
  <si>
    <t>766</t>
  </si>
  <si>
    <t>767</t>
  </si>
  <si>
    <t>768</t>
  </si>
  <si>
    <t>769-2</t>
  </si>
  <si>
    <t>769</t>
  </si>
  <si>
    <t>770-1</t>
  </si>
  <si>
    <t>770-2</t>
  </si>
  <si>
    <t>770</t>
  </si>
  <si>
    <t>771-1</t>
  </si>
  <si>
    <t>771-2</t>
  </si>
  <si>
    <t>771</t>
  </si>
  <si>
    <t>773-1</t>
  </si>
  <si>
    <t>773-2</t>
  </si>
  <si>
    <t>774-1</t>
  </si>
  <si>
    <t>774-2</t>
  </si>
  <si>
    <t>774</t>
  </si>
  <si>
    <t>775</t>
  </si>
  <si>
    <t>776</t>
  </si>
  <si>
    <t>777</t>
  </si>
  <si>
    <t>산20</t>
  </si>
  <si>
    <t>산21</t>
  </si>
  <si>
    <t>산23</t>
  </si>
  <si>
    <t>산24</t>
  </si>
  <si>
    <t>산25</t>
  </si>
  <si>
    <t>산32-1</t>
  </si>
  <si>
    <t>산32-2</t>
  </si>
  <si>
    <t>산32-3</t>
  </si>
  <si>
    <t>산32-4</t>
  </si>
  <si>
    <t>산64-4</t>
  </si>
  <si>
    <t>산68-2</t>
  </si>
  <si>
    <t>산68-3</t>
  </si>
  <si>
    <t>산72-1</t>
  </si>
  <si>
    <t>산72-4</t>
  </si>
  <si>
    <t>산72-5</t>
  </si>
  <si>
    <t>산72</t>
  </si>
  <si>
    <t>산73-1</t>
  </si>
  <si>
    <t>산73</t>
  </si>
  <si>
    <t>산74-1</t>
  </si>
  <si>
    <t>산74-2</t>
  </si>
  <si>
    <t>산74-3</t>
  </si>
  <si>
    <t>산74-5</t>
  </si>
  <si>
    <t>산76-3</t>
  </si>
  <si>
    <t>산81-1</t>
  </si>
  <si>
    <t>산83-2</t>
  </si>
  <si>
    <t>산83-3</t>
  </si>
  <si>
    <t>산85-2</t>
  </si>
  <si>
    <t>산85-3</t>
  </si>
  <si>
    <t>산89-2</t>
  </si>
  <si>
    <t>산89-3</t>
  </si>
  <si>
    <t>산89-4</t>
  </si>
  <si>
    <t>산89-5</t>
  </si>
  <si>
    <t>산94-2</t>
  </si>
  <si>
    <t>산94-6</t>
  </si>
  <si>
    <t>산94-7</t>
  </si>
  <si>
    <t>676-3</t>
  </si>
  <si>
    <t>677-1</t>
  </si>
  <si>
    <t>677-3</t>
  </si>
  <si>
    <t>680</t>
  </si>
  <si>
    <t>681</t>
  </si>
  <si>
    <t>683</t>
  </si>
  <si>
    <t>705-1</t>
  </si>
  <si>
    <t>705-3</t>
  </si>
  <si>
    <t>710-1</t>
  </si>
  <si>
    <t>711-1</t>
  </si>
  <si>
    <t>718-2</t>
  </si>
  <si>
    <t>718-4</t>
  </si>
  <si>
    <t>719-4</t>
  </si>
  <si>
    <t>735-4</t>
  </si>
  <si>
    <t>736-3</t>
  </si>
  <si>
    <t>737-3</t>
  </si>
  <si>
    <t>790-1</t>
  </si>
  <si>
    <t>791-1</t>
  </si>
  <si>
    <t>792-1</t>
  </si>
  <si>
    <t>792-2</t>
  </si>
  <si>
    <t>792-3</t>
  </si>
  <si>
    <t>792-5</t>
  </si>
  <si>
    <t>792-6</t>
  </si>
  <si>
    <t>792-8</t>
  </si>
  <si>
    <t>792-9</t>
  </si>
  <si>
    <t>792-10</t>
  </si>
  <si>
    <t>792-11</t>
  </si>
  <si>
    <t>792-13</t>
  </si>
  <si>
    <t>792-14</t>
  </si>
  <si>
    <t>793-1</t>
  </si>
  <si>
    <t>793-4</t>
  </si>
  <si>
    <t>793-5</t>
  </si>
  <si>
    <t>794-2</t>
  </si>
  <si>
    <t>794-3</t>
  </si>
  <si>
    <t>795-1</t>
  </si>
  <si>
    <t>795-6</t>
  </si>
  <si>
    <t>796-3</t>
  </si>
  <si>
    <t>796-4</t>
  </si>
  <si>
    <t>815-1</t>
  </si>
  <si>
    <t>815-5</t>
  </si>
  <si>
    <t>816-2</t>
  </si>
  <si>
    <t>816-4</t>
  </si>
  <si>
    <t>836-3</t>
  </si>
  <si>
    <t>853-2</t>
  </si>
  <si>
    <t>853-3</t>
  </si>
  <si>
    <t>853-4</t>
  </si>
  <si>
    <t>853-5</t>
  </si>
  <si>
    <t>854-1</t>
  </si>
  <si>
    <t>854-2</t>
  </si>
  <si>
    <t>잡</t>
  </si>
  <si>
    <t>855-1</t>
  </si>
  <si>
    <t>855-2</t>
  </si>
  <si>
    <t>855-3</t>
  </si>
  <si>
    <t>856-1</t>
  </si>
  <si>
    <t>856-3</t>
  </si>
  <si>
    <t>863-1</t>
  </si>
  <si>
    <t>863-2</t>
  </si>
  <si>
    <t>863-4</t>
  </si>
  <si>
    <t>864-1</t>
  </si>
  <si>
    <t>864-2</t>
  </si>
  <si>
    <t>864-4</t>
  </si>
  <si>
    <t>864-5</t>
  </si>
  <si>
    <t>865-3</t>
  </si>
  <si>
    <t>865-6</t>
  </si>
  <si>
    <t>866</t>
  </si>
  <si>
    <t>890-1</t>
  </si>
  <si>
    <t>891-1</t>
  </si>
  <si>
    <t>891-2</t>
  </si>
  <si>
    <t>891-3</t>
  </si>
  <si>
    <t>891-4</t>
  </si>
  <si>
    <t>891-5</t>
  </si>
  <si>
    <t>892-1</t>
  </si>
  <si>
    <t>892-2</t>
  </si>
  <si>
    <t>892-3</t>
  </si>
  <si>
    <t>893-2</t>
  </si>
  <si>
    <t>1021</t>
  </si>
  <si>
    <t>1024</t>
  </si>
  <si>
    <t>1025-1</t>
  </si>
  <si>
    <t>1025-2</t>
  </si>
  <si>
    <t>1025-4</t>
  </si>
  <si>
    <t>1026-1</t>
  </si>
  <si>
    <t>1026-2</t>
  </si>
  <si>
    <t>1026-3</t>
  </si>
  <si>
    <t>1026-4</t>
  </si>
  <si>
    <t>1027</t>
  </si>
  <si>
    <t>1028-1</t>
  </si>
  <si>
    <t>1028-2</t>
  </si>
  <si>
    <t>1028-3</t>
  </si>
  <si>
    <t>1028-5</t>
  </si>
  <si>
    <t>1029-2</t>
  </si>
  <si>
    <t>1029-4</t>
  </si>
  <si>
    <t>1031-2</t>
  </si>
  <si>
    <t>1274-2</t>
  </si>
  <si>
    <t>1275-2</t>
  </si>
  <si>
    <t>1281-1</t>
  </si>
  <si>
    <t>1281-3</t>
  </si>
  <si>
    <t>1337-1</t>
  </si>
  <si>
    <t>1345-2</t>
  </si>
  <si>
    <t>1345-4</t>
  </si>
  <si>
    <t>1346-2</t>
  </si>
  <si>
    <t>1346-4</t>
  </si>
  <si>
    <t>1347-2</t>
  </si>
  <si>
    <t>1347-4</t>
  </si>
  <si>
    <t>1348-2</t>
  </si>
  <si>
    <t>1348-3</t>
  </si>
  <si>
    <t>1349-2</t>
  </si>
  <si>
    <t>1349-3</t>
  </si>
  <si>
    <t>1350-2</t>
  </si>
  <si>
    <t>1350-3</t>
  </si>
  <si>
    <t>1350-4</t>
  </si>
  <si>
    <t>1359-2</t>
  </si>
  <si>
    <t>1359-4</t>
  </si>
  <si>
    <t>1360-2</t>
  </si>
  <si>
    <t>1360-3</t>
  </si>
  <si>
    <t>1360-4</t>
  </si>
  <si>
    <t>1361-1</t>
  </si>
  <si>
    <t>1361-3</t>
  </si>
  <si>
    <t>1364</t>
  </si>
  <si>
    <t>1366-1</t>
  </si>
  <si>
    <t>1366-2</t>
  </si>
  <si>
    <t>1366-3</t>
  </si>
  <si>
    <t>1367-2</t>
  </si>
  <si>
    <t>1367-3</t>
  </si>
  <si>
    <t>1368-1</t>
  </si>
  <si>
    <t>1368-2</t>
  </si>
  <si>
    <t>1368-3</t>
  </si>
  <si>
    <t>1369-1</t>
  </si>
  <si>
    <t>1369-2</t>
  </si>
  <si>
    <t>1369-5</t>
  </si>
  <si>
    <t>1585-5</t>
  </si>
  <si>
    <t>1585</t>
  </si>
  <si>
    <t>1590</t>
  </si>
  <si>
    <t>1593-2</t>
  </si>
  <si>
    <t>1597</t>
  </si>
  <si>
    <t>1600</t>
  </si>
  <si>
    <t>1602</t>
  </si>
  <si>
    <t>1632-7</t>
  </si>
  <si>
    <t>1632-8</t>
  </si>
  <si>
    <t>1632-9</t>
  </si>
  <si>
    <t>1632-10</t>
  </si>
  <si>
    <t>1633-1</t>
  </si>
  <si>
    <t>1633-2</t>
  </si>
  <si>
    <t>1633-3</t>
  </si>
  <si>
    <t>1633-4</t>
  </si>
  <si>
    <t>1639-1</t>
  </si>
  <si>
    <t>1640-1</t>
  </si>
  <si>
    <t>1640-2</t>
  </si>
  <si>
    <t>1641-1</t>
  </si>
  <si>
    <t>1641-2</t>
  </si>
  <si>
    <t>1641-3</t>
  </si>
  <si>
    <t>1641-4</t>
  </si>
  <si>
    <t>1641-5</t>
  </si>
  <si>
    <t>1642-1</t>
  </si>
  <si>
    <t>1642-2</t>
  </si>
  <si>
    <t>1642-3</t>
  </si>
  <si>
    <t>1642-4</t>
  </si>
  <si>
    <t>1649-5</t>
  </si>
  <si>
    <t>1649-6</t>
  </si>
  <si>
    <t>1650-1</t>
  </si>
  <si>
    <t>1650-20</t>
  </si>
  <si>
    <t>1693</t>
  </si>
  <si>
    <t>1694</t>
  </si>
  <si>
    <t>1695</t>
  </si>
  <si>
    <t>1699</t>
  </si>
  <si>
    <t>1707</t>
  </si>
  <si>
    <t>1708</t>
  </si>
  <si>
    <t>1709</t>
  </si>
  <si>
    <t>218-1</t>
  </si>
  <si>
    <t>218-3</t>
  </si>
  <si>
    <t>218-4</t>
  </si>
  <si>
    <t>219-1</t>
  </si>
  <si>
    <t>219</t>
  </si>
  <si>
    <t>220-1</t>
  </si>
  <si>
    <t>220-2</t>
  </si>
  <si>
    <t>220-3</t>
  </si>
  <si>
    <t>220-4</t>
  </si>
  <si>
    <t>226-2</t>
  </si>
  <si>
    <t>226-3</t>
  </si>
  <si>
    <t>228-1</t>
  </si>
  <si>
    <t>228</t>
  </si>
  <si>
    <t>229-1</t>
  </si>
  <si>
    <t>229-3</t>
  </si>
  <si>
    <t>229-4</t>
  </si>
  <si>
    <t>229-5</t>
  </si>
  <si>
    <t>229-6</t>
  </si>
  <si>
    <t>229-7</t>
  </si>
  <si>
    <t>232-1</t>
  </si>
  <si>
    <t>232-2</t>
  </si>
  <si>
    <t>232-3</t>
  </si>
  <si>
    <t>232-4</t>
  </si>
  <si>
    <t>232-5</t>
  </si>
  <si>
    <t>233-1</t>
  </si>
  <si>
    <t>233-2</t>
  </si>
  <si>
    <t>233-3</t>
  </si>
  <si>
    <t>233-4</t>
  </si>
  <si>
    <t>233-5</t>
  </si>
  <si>
    <t>235-1</t>
  </si>
  <si>
    <t>235-3</t>
  </si>
  <si>
    <t>235-4</t>
  </si>
  <si>
    <t>236-7</t>
  </si>
  <si>
    <t>236-8</t>
  </si>
  <si>
    <t>236-9</t>
  </si>
  <si>
    <t>237-1</t>
  </si>
  <si>
    <t>237-2</t>
  </si>
  <si>
    <t>237-3</t>
  </si>
  <si>
    <t>238-2</t>
  </si>
  <si>
    <t>238-3</t>
  </si>
  <si>
    <t>238-6</t>
  </si>
  <si>
    <t>238-7</t>
  </si>
  <si>
    <t>238-9</t>
  </si>
  <si>
    <t>238-10</t>
  </si>
  <si>
    <t>238-11</t>
  </si>
  <si>
    <t>238-12</t>
  </si>
  <si>
    <t>238-13</t>
  </si>
  <si>
    <t>305-3</t>
  </si>
  <si>
    <t>305</t>
  </si>
  <si>
    <t>306-1</t>
  </si>
  <si>
    <t>306-2</t>
  </si>
  <si>
    <t>306</t>
  </si>
  <si>
    <t>311-1</t>
  </si>
  <si>
    <t>312-2</t>
  </si>
  <si>
    <t>312-3</t>
  </si>
  <si>
    <t>312-4</t>
  </si>
  <si>
    <t>312</t>
  </si>
  <si>
    <t>319-1</t>
  </si>
  <si>
    <t>319-2</t>
  </si>
  <si>
    <t>319</t>
  </si>
  <si>
    <t>320-1</t>
  </si>
  <si>
    <t>320-3</t>
  </si>
  <si>
    <t>320-4</t>
  </si>
  <si>
    <t>320-5</t>
  </si>
  <si>
    <t>321-1</t>
  </si>
  <si>
    <t>321</t>
  </si>
  <si>
    <t>주</t>
  </si>
  <si>
    <t>322-1</t>
  </si>
  <si>
    <t>326-1</t>
  </si>
  <si>
    <t>326</t>
  </si>
  <si>
    <t>327-1</t>
  </si>
  <si>
    <t>327</t>
  </si>
  <si>
    <t>328</t>
  </si>
  <si>
    <t>329-1</t>
  </si>
  <si>
    <t>329-2</t>
  </si>
  <si>
    <t>330-1</t>
  </si>
  <si>
    <t>330-2</t>
  </si>
  <si>
    <t>330-3</t>
  </si>
  <si>
    <t>340-1</t>
  </si>
  <si>
    <t>340-3</t>
  </si>
  <si>
    <t>340-4</t>
  </si>
  <si>
    <t>340-7</t>
  </si>
  <si>
    <t>340</t>
  </si>
  <si>
    <t>341-1</t>
  </si>
  <si>
    <t>341-3</t>
  </si>
  <si>
    <t>341-5</t>
  </si>
  <si>
    <t>341</t>
  </si>
  <si>
    <t>344-1</t>
  </si>
  <si>
    <t>344-2</t>
  </si>
  <si>
    <t>344-3</t>
  </si>
  <si>
    <t>344-4</t>
  </si>
  <si>
    <t>344</t>
  </si>
  <si>
    <t>345-1</t>
  </si>
  <si>
    <t>345-3</t>
  </si>
  <si>
    <t>345-5</t>
  </si>
  <si>
    <t>345-6</t>
  </si>
  <si>
    <t>346-1</t>
  </si>
  <si>
    <t>346-3</t>
  </si>
  <si>
    <t>346-4</t>
  </si>
  <si>
    <t>346-5</t>
  </si>
  <si>
    <t>347-5</t>
  </si>
  <si>
    <t>347-9</t>
  </si>
  <si>
    <t>357-1</t>
  </si>
  <si>
    <t>357-7</t>
  </si>
  <si>
    <t>358-3</t>
  </si>
  <si>
    <t>358-5</t>
  </si>
  <si>
    <t>358-7</t>
  </si>
  <si>
    <t>414-1</t>
  </si>
  <si>
    <t>414-2</t>
  </si>
  <si>
    <t>414-3</t>
  </si>
  <si>
    <t>414-4</t>
  </si>
  <si>
    <t>414</t>
  </si>
  <si>
    <t>460-4</t>
  </si>
  <si>
    <t>462-2</t>
  </si>
  <si>
    <t>462-4</t>
  </si>
  <si>
    <t>463-1</t>
  </si>
  <si>
    <t>463-2</t>
  </si>
  <si>
    <t>464-1</t>
  </si>
  <si>
    <t>464-2</t>
  </si>
  <si>
    <t>464-3</t>
  </si>
  <si>
    <t>465-1</t>
  </si>
  <si>
    <t>466-1</t>
  </si>
  <si>
    <t>466-2</t>
  </si>
  <si>
    <t>466-3</t>
  </si>
  <si>
    <t>466-5</t>
  </si>
  <si>
    <t>466-6</t>
  </si>
  <si>
    <t>467-3</t>
  </si>
  <si>
    <t>467-4</t>
  </si>
  <si>
    <t>467-5</t>
  </si>
  <si>
    <t>470-1</t>
  </si>
  <si>
    <t>470-2</t>
  </si>
  <si>
    <t>470-3</t>
  </si>
  <si>
    <t>470</t>
  </si>
  <si>
    <t>471-1</t>
  </si>
  <si>
    <t>471-2</t>
  </si>
  <si>
    <t>471</t>
  </si>
  <si>
    <t>472-1</t>
  </si>
  <si>
    <t>473-1</t>
  </si>
  <si>
    <t>479-2</t>
  </si>
  <si>
    <t>479-6</t>
  </si>
  <si>
    <t>479-7</t>
  </si>
  <si>
    <t>479-8</t>
  </si>
  <si>
    <t>480-1</t>
  </si>
  <si>
    <t>480-2</t>
  </si>
  <si>
    <t>482</t>
  </si>
  <si>
    <t>483-1</t>
  </si>
  <si>
    <t>483-2</t>
  </si>
  <si>
    <t>487-2</t>
  </si>
  <si>
    <t>488-2</t>
  </si>
  <si>
    <t>490-2</t>
  </si>
  <si>
    <t>490-3</t>
  </si>
  <si>
    <t>490-4</t>
  </si>
  <si>
    <t>491-1</t>
  </si>
  <si>
    <t>537-1</t>
  </si>
  <si>
    <t>538-5</t>
  </si>
  <si>
    <t>540</t>
  </si>
  <si>
    <t>541</t>
  </si>
  <si>
    <t>542</t>
  </si>
  <si>
    <t>550-2</t>
  </si>
  <si>
    <t>550-4</t>
  </si>
  <si>
    <t>550-5</t>
  </si>
  <si>
    <t>550-6</t>
  </si>
  <si>
    <t>551-1</t>
  </si>
  <si>
    <t>551-2</t>
  </si>
  <si>
    <t>551-3</t>
  </si>
  <si>
    <t>551-4</t>
  </si>
  <si>
    <t>565-2</t>
  </si>
  <si>
    <t>565-3</t>
  </si>
  <si>
    <t>565-4</t>
  </si>
  <si>
    <t>567-1</t>
  </si>
  <si>
    <t>567-3</t>
  </si>
  <si>
    <t>568-2</t>
  </si>
  <si>
    <t>568-3</t>
  </si>
  <si>
    <t>603-1</t>
  </si>
  <si>
    <t>604-1</t>
  </si>
  <si>
    <t>605-1</t>
  </si>
  <si>
    <t>606-2</t>
  </si>
  <si>
    <t>606-3</t>
  </si>
  <si>
    <t>613-2</t>
  </si>
  <si>
    <t>613-5</t>
  </si>
  <si>
    <t>614</t>
  </si>
  <si>
    <t>615-1</t>
  </si>
  <si>
    <t>615-2</t>
  </si>
  <si>
    <t>615-3</t>
  </si>
  <si>
    <t>615-4</t>
  </si>
  <si>
    <t>616-1</t>
  </si>
  <si>
    <t>616-2</t>
  </si>
  <si>
    <t>616-5</t>
  </si>
  <si>
    <t>616-6</t>
  </si>
  <si>
    <t>616-7</t>
  </si>
  <si>
    <t>617-1</t>
  </si>
  <si>
    <t>617-4</t>
  </si>
  <si>
    <t>617-5</t>
  </si>
  <si>
    <t>617-6</t>
  </si>
  <si>
    <t>618-6</t>
  </si>
  <si>
    <t>618-7</t>
  </si>
  <si>
    <t>618-8</t>
  </si>
  <si>
    <t>618-9</t>
  </si>
  <si>
    <t>619-1</t>
  </si>
  <si>
    <t>619-2</t>
  </si>
  <si>
    <t>619-4</t>
  </si>
  <si>
    <t>620-1</t>
  </si>
  <si>
    <t>620-2</t>
  </si>
  <si>
    <t>620-4</t>
  </si>
  <si>
    <t>898-10</t>
  </si>
  <si>
    <t>898</t>
  </si>
  <si>
    <t>910</t>
  </si>
  <si>
    <t>911</t>
  </si>
  <si>
    <t>913</t>
  </si>
  <si>
    <t>915</t>
  </si>
  <si>
    <t>918-2</t>
  </si>
  <si>
    <t>918-4</t>
  </si>
  <si>
    <t>918-5</t>
  </si>
  <si>
    <t>918</t>
  </si>
  <si>
    <t>920</t>
  </si>
  <si>
    <t>941-1</t>
  </si>
  <si>
    <t>941-2</t>
  </si>
  <si>
    <t>941</t>
  </si>
  <si>
    <t>942-1</t>
  </si>
  <si>
    <t>942-2</t>
  </si>
  <si>
    <t>942-3</t>
  </si>
  <si>
    <t>942-4</t>
  </si>
  <si>
    <t>942-5</t>
  </si>
  <si>
    <t>942-6</t>
  </si>
  <si>
    <t>942-7</t>
  </si>
  <si>
    <t>942-8</t>
  </si>
  <si>
    <t>942-9</t>
  </si>
  <si>
    <t>943-1</t>
  </si>
  <si>
    <t>943-2</t>
  </si>
  <si>
    <t>943-3</t>
  </si>
  <si>
    <t>943-4</t>
  </si>
  <si>
    <t>943-5</t>
  </si>
  <si>
    <t>944-1</t>
  </si>
  <si>
    <t>944-2</t>
  </si>
  <si>
    <t>944-3</t>
  </si>
  <si>
    <t>944-4</t>
  </si>
  <si>
    <t>944-5</t>
  </si>
  <si>
    <t>944-6</t>
  </si>
  <si>
    <t>945-2</t>
  </si>
  <si>
    <t>945-3</t>
  </si>
  <si>
    <t>946-1</t>
  </si>
  <si>
    <t>946-2</t>
  </si>
  <si>
    <t>946-3</t>
  </si>
  <si>
    <t>947-1</t>
  </si>
  <si>
    <t>947-2</t>
  </si>
  <si>
    <t>947-3</t>
  </si>
  <si>
    <t>947-4</t>
  </si>
  <si>
    <t>947-5</t>
  </si>
  <si>
    <t>947-6</t>
  </si>
  <si>
    <t>947-9</t>
  </si>
  <si>
    <t>947-10</t>
  </si>
  <si>
    <t>947-11</t>
  </si>
  <si>
    <t>947-12</t>
  </si>
  <si>
    <t>947-13</t>
  </si>
  <si>
    <t>947-15</t>
  </si>
  <si>
    <t>948-1</t>
  </si>
  <si>
    <t>948-2</t>
  </si>
  <si>
    <t>950-6</t>
  </si>
  <si>
    <t>950-7</t>
  </si>
  <si>
    <t>954</t>
  </si>
  <si>
    <t>955</t>
  </si>
  <si>
    <t>958</t>
  </si>
  <si>
    <t>959</t>
  </si>
  <si>
    <t>960</t>
  </si>
  <si>
    <t>961</t>
  </si>
  <si>
    <t>962</t>
  </si>
  <si>
    <t>965</t>
  </si>
  <si>
    <t>산59-1</t>
  </si>
  <si>
    <t>산60-1</t>
  </si>
  <si>
    <t>산62-1</t>
  </si>
  <si>
    <t>산62</t>
  </si>
  <si>
    <t>산63-1</t>
  </si>
  <si>
    <t>산63</t>
  </si>
  <si>
    <t>산123-1</t>
  </si>
  <si>
    <t>산124-5</t>
  </si>
  <si>
    <t>산138</t>
  </si>
  <si>
    <t>산139-5</t>
  </si>
  <si>
    <t>산139</t>
  </si>
  <si>
    <t>495</t>
  </si>
  <si>
    <t>496-1</t>
  </si>
  <si>
    <t>496</t>
  </si>
  <si>
    <t>541-1</t>
  </si>
  <si>
    <t>541-2</t>
  </si>
  <si>
    <t>542-1</t>
  </si>
  <si>
    <t>542-2</t>
  </si>
  <si>
    <t>542-3</t>
  </si>
  <si>
    <t>543</t>
  </si>
  <si>
    <t>545-1</t>
  </si>
  <si>
    <t>545-2</t>
  </si>
  <si>
    <t>545-3</t>
  </si>
  <si>
    <t>565</t>
  </si>
  <si>
    <t>570</t>
  </si>
  <si>
    <t>571</t>
  </si>
  <si>
    <t>572-3</t>
  </si>
  <si>
    <t>572-4</t>
  </si>
  <si>
    <t>572-11</t>
  </si>
  <si>
    <t>572-12</t>
  </si>
  <si>
    <t>572-16</t>
  </si>
  <si>
    <t>572-17</t>
  </si>
  <si>
    <t>572-18</t>
  </si>
  <si>
    <t>572-19</t>
  </si>
  <si>
    <t>573-2</t>
  </si>
  <si>
    <t>573-3</t>
  </si>
  <si>
    <t>574-3</t>
  </si>
  <si>
    <t>574-4</t>
  </si>
  <si>
    <t>574-5</t>
  </si>
  <si>
    <t>574-6</t>
  </si>
  <si>
    <t>574-7</t>
  </si>
  <si>
    <t>575-2</t>
  </si>
  <si>
    <t>575-3</t>
  </si>
  <si>
    <t>575-4</t>
  </si>
  <si>
    <t>575-6</t>
  </si>
  <si>
    <t>575-7</t>
  </si>
  <si>
    <t>576-3</t>
  </si>
  <si>
    <t>576-4</t>
  </si>
  <si>
    <t>576-7</t>
  </si>
  <si>
    <t>576-8</t>
  </si>
  <si>
    <t>576-9</t>
  </si>
  <si>
    <t>576-10</t>
  </si>
  <si>
    <t>576-12</t>
  </si>
  <si>
    <t>576-13</t>
  </si>
  <si>
    <t>577-3</t>
  </si>
  <si>
    <t>578-3</t>
  </si>
  <si>
    <t>579-3</t>
  </si>
  <si>
    <t>580-2</t>
  </si>
  <si>
    <t>580-3</t>
  </si>
  <si>
    <t>580-4</t>
  </si>
  <si>
    <t>581-1</t>
  </si>
  <si>
    <t>581-2</t>
  </si>
  <si>
    <t>581-4</t>
  </si>
  <si>
    <t>581-5</t>
  </si>
  <si>
    <t>581-6</t>
  </si>
  <si>
    <t>581-7</t>
  </si>
  <si>
    <t>581-9</t>
  </si>
  <si>
    <t>581-10</t>
  </si>
  <si>
    <t>581-11</t>
  </si>
  <si>
    <t>581-13</t>
  </si>
  <si>
    <t>581-14</t>
  </si>
  <si>
    <t>581-16</t>
  </si>
  <si>
    <t>581-17</t>
  </si>
  <si>
    <t>581-18</t>
  </si>
  <si>
    <t>581-19</t>
  </si>
  <si>
    <t>581-20</t>
  </si>
  <si>
    <t>581-22</t>
  </si>
  <si>
    <t>581-23</t>
  </si>
  <si>
    <t>582-2</t>
  </si>
  <si>
    <t>582-3</t>
  </si>
  <si>
    <t>582-4</t>
  </si>
  <si>
    <t>582-6</t>
  </si>
  <si>
    <t>582-8</t>
  </si>
  <si>
    <t>582-9</t>
  </si>
  <si>
    <t>582-10</t>
  </si>
  <si>
    <t>582-11</t>
  </si>
  <si>
    <t>산123-2</t>
  </si>
  <si>
    <t>산123-3</t>
  </si>
  <si>
    <t>산123-4</t>
  </si>
  <si>
    <t>산193-4</t>
  </si>
  <si>
    <t>산193-6</t>
  </si>
  <si>
    <t>241-3</t>
  </si>
  <si>
    <t>241-4</t>
  </si>
  <si>
    <t>243-2</t>
  </si>
  <si>
    <t>243-3</t>
  </si>
  <si>
    <t>243-4</t>
  </si>
  <si>
    <t>244-1</t>
  </si>
  <si>
    <t>244-2</t>
  </si>
  <si>
    <t>244-3</t>
  </si>
  <si>
    <t>244-4</t>
  </si>
  <si>
    <t>245-1</t>
  </si>
  <si>
    <t>245-3</t>
  </si>
  <si>
    <t>494-8</t>
  </si>
  <si>
    <t>494-240</t>
  </si>
  <si>
    <t>494-241</t>
  </si>
  <si>
    <t>494-242</t>
  </si>
  <si>
    <t>494-243</t>
  </si>
  <si>
    <t>494-244</t>
  </si>
  <si>
    <t>494-245</t>
  </si>
  <si>
    <t>494-246</t>
  </si>
  <si>
    <t>494-247</t>
  </si>
  <si>
    <t>494-248</t>
  </si>
  <si>
    <t>494-249</t>
  </si>
  <si>
    <t>494-250</t>
  </si>
  <si>
    <t>494-251</t>
  </si>
  <si>
    <t>494-252</t>
  </si>
  <si>
    <t>494-318</t>
  </si>
  <si>
    <t>494-322</t>
  </si>
  <si>
    <t>494-343</t>
  </si>
  <si>
    <t>494-368</t>
  </si>
  <si>
    <t>544-1</t>
  </si>
  <si>
    <t>544-2</t>
  </si>
  <si>
    <t>544</t>
  </si>
  <si>
    <t>546-4</t>
  </si>
  <si>
    <t>547-1</t>
  </si>
  <si>
    <t>547-4</t>
  </si>
  <si>
    <t>548-1</t>
  </si>
  <si>
    <t>548</t>
  </si>
  <si>
    <t>549</t>
  </si>
  <si>
    <t>552-1</t>
  </si>
  <si>
    <t>552</t>
  </si>
  <si>
    <t>553</t>
  </si>
  <si>
    <t>554-4</t>
  </si>
  <si>
    <t>556-4</t>
  </si>
  <si>
    <t>557</t>
  </si>
  <si>
    <t>558</t>
  </si>
  <si>
    <t>564-1</t>
  </si>
  <si>
    <t>564-3</t>
  </si>
  <si>
    <t>564-5</t>
  </si>
  <si>
    <t>564-6</t>
  </si>
  <si>
    <t>564-7</t>
  </si>
  <si>
    <t>564-10</t>
  </si>
  <si>
    <t>565-1</t>
  </si>
  <si>
    <t>565-5</t>
  </si>
  <si>
    <t>565-6</t>
  </si>
  <si>
    <t>565-7</t>
  </si>
  <si>
    <t>565-8</t>
  </si>
  <si>
    <t>598-1</t>
  </si>
  <si>
    <t>599</t>
  </si>
  <si>
    <t>600-1</t>
  </si>
  <si>
    <t>600-2</t>
  </si>
  <si>
    <t>600-3</t>
  </si>
  <si>
    <t>600-4</t>
  </si>
  <si>
    <t>600-5</t>
  </si>
  <si>
    <t>600-6</t>
  </si>
  <si>
    <t>603-2</t>
  </si>
  <si>
    <t>603-4</t>
  </si>
  <si>
    <t>604-2</t>
  </si>
  <si>
    <t>604-3</t>
  </si>
  <si>
    <t>605-2</t>
  </si>
  <si>
    <t>605-3</t>
  </si>
  <si>
    <t>605-4</t>
  </si>
  <si>
    <t>606-1</t>
  </si>
  <si>
    <t>606</t>
  </si>
  <si>
    <t>607-1</t>
  </si>
  <si>
    <t>607-2</t>
  </si>
  <si>
    <t>607-3</t>
  </si>
  <si>
    <t>607-5</t>
  </si>
  <si>
    <t>607-6</t>
  </si>
  <si>
    <t>607-7</t>
  </si>
  <si>
    <t>607-8</t>
  </si>
  <si>
    <t>613</t>
  </si>
  <si>
    <t>614-1</t>
  </si>
  <si>
    <t>614-2</t>
  </si>
  <si>
    <t>614-3</t>
  </si>
  <si>
    <t>615-6</t>
  </si>
  <si>
    <t>615-7</t>
  </si>
  <si>
    <t>616-3</t>
  </si>
  <si>
    <t>642</t>
  </si>
  <si>
    <t>장</t>
  </si>
  <si>
    <t>716-1</t>
  </si>
  <si>
    <t>717-1</t>
  </si>
  <si>
    <t>717</t>
  </si>
  <si>
    <t>718-1</t>
  </si>
  <si>
    <t>718-3</t>
  </si>
  <si>
    <t>720-1</t>
  </si>
  <si>
    <t>720-2</t>
  </si>
  <si>
    <t>720</t>
  </si>
  <si>
    <t>721-1</t>
  </si>
  <si>
    <t>721</t>
  </si>
  <si>
    <t>722</t>
  </si>
  <si>
    <t>723</t>
  </si>
  <si>
    <t>724-1</t>
  </si>
  <si>
    <t>724-2</t>
  </si>
  <si>
    <t>724</t>
  </si>
  <si>
    <t>725-3</t>
  </si>
  <si>
    <t>759-1</t>
  </si>
  <si>
    <t>759-2</t>
  </si>
  <si>
    <t>760-1</t>
  </si>
  <si>
    <t>879-1</t>
  </si>
  <si>
    <t>879-2</t>
  </si>
  <si>
    <t>879-3</t>
  </si>
  <si>
    <t>903-1</t>
  </si>
  <si>
    <t>903-2</t>
  </si>
  <si>
    <t>903-3</t>
  </si>
  <si>
    <t>903-6</t>
  </si>
  <si>
    <t>906-1</t>
  </si>
  <si>
    <t>906-2</t>
  </si>
  <si>
    <t>907-1</t>
  </si>
  <si>
    <t>907-2</t>
  </si>
  <si>
    <t>908</t>
  </si>
  <si>
    <t>909-1</t>
  </si>
  <si>
    <t>909-2</t>
  </si>
  <si>
    <t>909-3</t>
  </si>
  <si>
    <t>909-4</t>
  </si>
  <si>
    <t>909-5</t>
  </si>
  <si>
    <t>910-1</t>
  </si>
  <si>
    <t>910-2</t>
  </si>
  <si>
    <t>911-1</t>
  </si>
  <si>
    <t>911-2</t>
  </si>
  <si>
    <t>911-3</t>
  </si>
  <si>
    <t>912-1</t>
  </si>
  <si>
    <t>912-2</t>
  </si>
  <si>
    <t>912-3</t>
  </si>
  <si>
    <t>912-4</t>
  </si>
  <si>
    <t>914</t>
  </si>
  <si>
    <t>915-1</t>
  </si>
  <si>
    <t>916-1</t>
  </si>
  <si>
    <t>921-1</t>
  </si>
  <si>
    <t>921-3</t>
  </si>
  <si>
    <t>922-1</t>
  </si>
  <si>
    <t>922-2</t>
  </si>
  <si>
    <t>923-1</t>
  </si>
  <si>
    <t>923-2</t>
  </si>
  <si>
    <t>977-10</t>
  </si>
  <si>
    <t>977-13</t>
  </si>
  <si>
    <t>978-1</t>
  </si>
  <si>
    <t>978</t>
  </si>
  <si>
    <t>979-16</t>
  </si>
  <si>
    <t>979-17</t>
  </si>
  <si>
    <t>979-18</t>
  </si>
  <si>
    <t>981-15</t>
  </si>
  <si>
    <t>982-13</t>
  </si>
  <si>
    <t>982-14</t>
  </si>
  <si>
    <t>983-13</t>
  </si>
  <si>
    <t>983-14</t>
  </si>
  <si>
    <t>983-15</t>
  </si>
  <si>
    <t>983-16</t>
  </si>
  <si>
    <t>984-9</t>
  </si>
  <si>
    <t>984-10</t>
  </si>
  <si>
    <t>984-11</t>
  </si>
  <si>
    <t>984-12</t>
  </si>
  <si>
    <t>984-13</t>
  </si>
  <si>
    <t>985-8</t>
  </si>
  <si>
    <t>989-2</t>
  </si>
  <si>
    <t>990-3</t>
  </si>
  <si>
    <t>990-4</t>
  </si>
  <si>
    <t>990-5</t>
  </si>
  <si>
    <t>990-6</t>
  </si>
  <si>
    <t>991-3</t>
  </si>
  <si>
    <t>991-4</t>
  </si>
  <si>
    <t>991-11</t>
  </si>
  <si>
    <t>991-15</t>
  </si>
  <si>
    <t>991-16</t>
  </si>
  <si>
    <t>991-17</t>
  </si>
  <si>
    <t>991-18</t>
  </si>
  <si>
    <t>992-10</t>
  </si>
  <si>
    <t>992-11</t>
  </si>
  <si>
    <t>992-15</t>
  </si>
  <si>
    <t>992-17</t>
  </si>
  <si>
    <t>992-19</t>
  </si>
  <si>
    <t>992-21</t>
  </si>
  <si>
    <t>992-22</t>
  </si>
  <si>
    <t>992-24</t>
  </si>
  <si>
    <t>992-26</t>
  </si>
  <si>
    <t>992-28</t>
  </si>
  <si>
    <t>993-5</t>
  </si>
  <si>
    <t>993-7</t>
  </si>
  <si>
    <t>993-8</t>
  </si>
  <si>
    <t>993-10</t>
  </si>
  <si>
    <t>993-14</t>
  </si>
  <si>
    <t>993-16</t>
  </si>
  <si>
    <t>993-19</t>
  </si>
  <si>
    <t>993-20</t>
  </si>
  <si>
    <t>993-21</t>
  </si>
  <si>
    <t>993-23</t>
  </si>
  <si>
    <t>996-1</t>
  </si>
  <si>
    <t>996-2</t>
  </si>
  <si>
    <t>996-3</t>
  </si>
  <si>
    <t>996-4</t>
  </si>
  <si>
    <t>996-5</t>
  </si>
  <si>
    <t>996-6</t>
  </si>
  <si>
    <t>996-7</t>
  </si>
  <si>
    <t>997-1</t>
  </si>
  <si>
    <t>997-2</t>
  </si>
  <si>
    <t>997-3</t>
  </si>
  <si>
    <t>997-4</t>
  </si>
  <si>
    <t>997-5</t>
  </si>
  <si>
    <t>998-1</t>
  </si>
  <si>
    <t>998-2</t>
  </si>
  <si>
    <t>998-4</t>
  </si>
  <si>
    <t>998-5</t>
  </si>
  <si>
    <t>1015</t>
  </si>
  <si>
    <t>1016</t>
  </si>
  <si>
    <t>1017</t>
  </si>
  <si>
    <t>제</t>
  </si>
  <si>
    <t>산67</t>
  </si>
  <si>
    <t>산68-1</t>
  </si>
  <si>
    <t>산143</t>
  </si>
  <si>
    <t>산144-1</t>
  </si>
  <si>
    <t>산144-4</t>
  </si>
  <si>
    <t>산145-1</t>
  </si>
  <si>
    <t>산145-2</t>
  </si>
  <si>
    <t>산146</t>
  </si>
  <si>
    <t>727-2</t>
  </si>
  <si>
    <t>742-4</t>
  </si>
  <si>
    <t>934-1</t>
  </si>
  <si>
    <t>935-1</t>
  </si>
  <si>
    <t>938</t>
  </si>
  <si>
    <t>944-7</t>
  </si>
  <si>
    <t>945-1</t>
  </si>
  <si>
    <t>945-4</t>
  </si>
  <si>
    <t>949-1</t>
  </si>
  <si>
    <t>949-2</t>
  </si>
  <si>
    <t>949-3</t>
  </si>
  <si>
    <t>949-4</t>
  </si>
  <si>
    <t>950-1</t>
  </si>
  <si>
    <t>952-1</t>
  </si>
  <si>
    <t>953-2</t>
  </si>
  <si>
    <t>955-2</t>
  </si>
  <si>
    <t>956-1</t>
  </si>
  <si>
    <t>956-2</t>
  </si>
  <si>
    <t>956-3</t>
  </si>
  <si>
    <t>957-1</t>
  </si>
  <si>
    <t>957-3</t>
  </si>
  <si>
    <t>960-3</t>
  </si>
  <si>
    <t>962-1</t>
  </si>
  <si>
    <t>962-3</t>
  </si>
  <si>
    <t>963</t>
  </si>
  <si>
    <t>966-1</t>
  </si>
  <si>
    <t>968</t>
  </si>
  <si>
    <t>969</t>
  </si>
  <si>
    <t>971</t>
  </si>
  <si>
    <t>972</t>
  </si>
  <si>
    <t>973-1</t>
  </si>
  <si>
    <t>974</t>
  </si>
  <si>
    <t>975</t>
  </si>
  <si>
    <t>979</t>
  </si>
  <si>
    <t>980-1</t>
  </si>
  <si>
    <t>980</t>
  </si>
  <si>
    <t>982-2</t>
  </si>
  <si>
    <t>982-3</t>
  </si>
  <si>
    <t>982</t>
  </si>
  <si>
    <t>983</t>
  </si>
  <si>
    <t>1181</t>
  </si>
  <si>
    <t>1182</t>
  </si>
  <si>
    <t>1184</t>
  </si>
  <si>
    <t>1185</t>
  </si>
  <si>
    <t>1186</t>
  </si>
  <si>
    <t>1188</t>
  </si>
  <si>
    <t>1189</t>
  </si>
  <si>
    <t>1198</t>
  </si>
  <si>
    <t>1199</t>
  </si>
  <si>
    <t>1200-1</t>
  </si>
  <si>
    <t>1200</t>
  </si>
  <si>
    <t>1201-1</t>
  </si>
  <si>
    <t>1201-2</t>
  </si>
  <si>
    <t>1201</t>
  </si>
  <si>
    <t>1202</t>
  </si>
  <si>
    <t>1203-1</t>
  </si>
  <si>
    <t>1203-3</t>
  </si>
  <si>
    <t>1206</t>
  </si>
  <si>
    <t>1207</t>
  </si>
  <si>
    <t>1208</t>
  </si>
  <si>
    <t>1209</t>
  </si>
  <si>
    <t>1210-1</t>
  </si>
  <si>
    <t>1210-3</t>
  </si>
  <si>
    <t>1211-1</t>
  </si>
  <si>
    <t>1212-1</t>
  </si>
  <si>
    <t>1212-4</t>
  </si>
  <si>
    <t>1213</t>
  </si>
  <si>
    <t>1263</t>
  </si>
  <si>
    <t>1270-20</t>
  </si>
  <si>
    <t>1291-6</t>
  </si>
  <si>
    <t>1309</t>
  </si>
  <si>
    <t>1413-14</t>
  </si>
  <si>
    <t>1413-15</t>
  </si>
  <si>
    <t>1414</t>
  </si>
  <si>
    <t>1415-5</t>
  </si>
  <si>
    <t>1419-14</t>
  </si>
  <si>
    <t>1420-13</t>
  </si>
  <si>
    <t>1420-14</t>
  </si>
  <si>
    <t>1423-7</t>
  </si>
  <si>
    <t>1423-8</t>
  </si>
  <si>
    <t>1423-9</t>
  </si>
  <si>
    <t>1423-10</t>
  </si>
  <si>
    <t>1423-11</t>
  </si>
  <si>
    <t>1424-1</t>
  </si>
  <si>
    <t>1424-3</t>
  </si>
  <si>
    <t>1424-4</t>
  </si>
  <si>
    <t>1424-5</t>
  </si>
  <si>
    <t>1424-6</t>
  </si>
  <si>
    <t>1424-7</t>
  </si>
  <si>
    <t>1425-1</t>
  </si>
  <si>
    <t>1425-2</t>
  </si>
  <si>
    <t>1425-3</t>
  </si>
  <si>
    <t>1425-4</t>
  </si>
  <si>
    <t>1425-5</t>
  </si>
  <si>
    <t>1425-6</t>
  </si>
  <si>
    <t>1425-7</t>
  </si>
  <si>
    <t>1425-8</t>
  </si>
  <si>
    <t>1425-9</t>
  </si>
  <si>
    <t>1425-10</t>
  </si>
  <si>
    <t>1425-11</t>
  </si>
  <si>
    <t>1425-12</t>
  </si>
  <si>
    <t>1425-13</t>
  </si>
  <si>
    <t>1425-14</t>
  </si>
  <si>
    <t>1425-15</t>
  </si>
  <si>
    <t>1425-16</t>
  </si>
  <si>
    <t>1425-17</t>
  </si>
  <si>
    <t>1425-18</t>
  </si>
  <si>
    <t>1463</t>
  </si>
  <si>
    <t>1467</t>
  </si>
  <si>
    <t>1468</t>
  </si>
  <si>
    <t>1469</t>
  </si>
  <si>
    <t>1478</t>
  </si>
  <si>
    <t>1479</t>
  </si>
  <si>
    <t>1484</t>
  </si>
  <si>
    <t>1485</t>
  </si>
  <si>
    <t>1486</t>
  </si>
  <si>
    <t>1487</t>
  </si>
  <si>
    <t>1488</t>
  </si>
  <si>
    <t>1489</t>
  </si>
  <si>
    <t>1490</t>
  </si>
  <si>
    <t>1492</t>
  </si>
  <si>
    <t>1534</t>
  </si>
  <si>
    <t>1535</t>
  </si>
  <si>
    <t>산126-11</t>
  </si>
  <si>
    <t>산142</t>
  </si>
  <si>
    <t>2-1</t>
  </si>
  <si>
    <t>2-4</t>
  </si>
  <si>
    <t>34-1</t>
  </si>
  <si>
    <t>34-2</t>
  </si>
  <si>
    <t>138-1</t>
  </si>
  <si>
    <t>138-2</t>
  </si>
  <si>
    <t>141-1</t>
  </si>
  <si>
    <t>141</t>
  </si>
  <si>
    <t>159-1</t>
  </si>
  <si>
    <t>161-2</t>
  </si>
  <si>
    <t>161-3</t>
  </si>
  <si>
    <t>161-4</t>
  </si>
  <si>
    <t>166-1</t>
  </si>
  <si>
    <t>166-2</t>
  </si>
  <si>
    <t>167-1</t>
  </si>
  <si>
    <t>167-2</t>
  </si>
  <si>
    <t>168</t>
  </si>
  <si>
    <t>171-2</t>
  </si>
  <si>
    <t>171-3</t>
  </si>
  <si>
    <t>171</t>
  </si>
  <si>
    <t>172-2</t>
  </si>
  <si>
    <t>172-3</t>
  </si>
  <si>
    <t>172-4</t>
  </si>
  <si>
    <t>173-1</t>
  </si>
  <si>
    <t>173-3</t>
  </si>
  <si>
    <t>174-1</t>
  </si>
  <si>
    <t>180-3</t>
  </si>
  <si>
    <t>180</t>
  </si>
  <si>
    <t>181</t>
  </si>
  <si>
    <t>182</t>
  </si>
  <si>
    <t>183</t>
  </si>
  <si>
    <t>184-1</t>
  </si>
  <si>
    <t>184-2</t>
  </si>
  <si>
    <t>184-3</t>
  </si>
  <si>
    <t>186-3</t>
  </si>
  <si>
    <t>202-5</t>
  </si>
  <si>
    <t>202-6</t>
  </si>
  <si>
    <t>202-8</t>
  </si>
  <si>
    <t>208</t>
  </si>
  <si>
    <t>209</t>
  </si>
  <si>
    <t>210</t>
  </si>
  <si>
    <t>220</t>
  </si>
  <si>
    <t>222</t>
  </si>
  <si>
    <t>284-2</t>
  </si>
  <si>
    <t>284-4</t>
  </si>
  <si>
    <t>284</t>
  </si>
  <si>
    <t>287</t>
  </si>
  <si>
    <t>288</t>
  </si>
  <si>
    <t>289</t>
  </si>
  <si>
    <t>산39-1</t>
  </si>
  <si>
    <t>산39-4</t>
  </si>
  <si>
    <t>산39-6</t>
  </si>
  <si>
    <t>산39-7</t>
  </si>
  <si>
    <t>193-1</t>
  </si>
  <si>
    <t>204</t>
  </si>
  <si>
    <t>211-1</t>
  </si>
  <si>
    <t>211-2</t>
  </si>
  <si>
    <t>211-4</t>
  </si>
  <si>
    <t>218</t>
  </si>
  <si>
    <t>299-2</t>
  </si>
  <si>
    <t>299-4</t>
  </si>
  <si>
    <t>299-7</t>
  </si>
  <si>
    <t>299-8</t>
  </si>
  <si>
    <t>304-1</t>
  </si>
  <si>
    <t>307-1</t>
  </si>
  <si>
    <t>401-1</t>
  </si>
  <si>
    <t>401-10</t>
  </si>
  <si>
    <t>426-2</t>
  </si>
  <si>
    <t>427-1</t>
  </si>
  <si>
    <t>427</t>
  </si>
  <si>
    <t>429-3</t>
  </si>
  <si>
    <t>432-3</t>
  </si>
  <si>
    <t>432-4</t>
  </si>
  <si>
    <t>432-6</t>
  </si>
  <si>
    <t>432-9</t>
  </si>
  <si>
    <t>434-1</t>
  </si>
  <si>
    <t>438-1</t>
  </si>
  <si>
    <t>439-1</t>
  </si>
  <si>
    <t>440-1</t>
  </si>
  <si>
    <t>440-2</t>
  </si>
  <si>
    <t>440-3</t>
  </si>
  <si>
    <t>441-2</t>
  </si>
  <si>
    <t>441</t>
  </si>
  <si>
    <t>445-2</t>
  </si>
  <si>
    <t>445</t>
  </si>
  <si>
    <t>448-1</t>
  </si>
  <si>
    <t>448-3</t>
  </si>
  <si>
    <t>452</t>
  </si>
  <si>
    <t>453-1</t>
  </si>
  <si>
    <t>453</t>
  </si>
  <si>
    <t>454</t>
  </si>
  <si>
    <t>460</t>
  </si>
  <si>
    <t>462</t>
  </si>
  <si>
    <t>463</t>
  </si>
  <si>
    <t>464</t>
  </si>
  <si>
    <t>474-2</t>
  </si>
  <si>
    <t>474-3</t>
  </si>
  <si>
    <t>475</t>
  </si>
  <si>
    <t>476-4</t>
  </si>
  <si>
    <t>477-1</t>
  </si>
  <si>
    <t>477-2</t>
  </si>
  <si>
    <t>477-4</t>
  </si>
  <si>
    <t>1359-1</t>
  </si>
  <si>
    <t>1359-12</t>
  </si>
  <si>
    <t>1402-37</t>
  </si>
  <si>
    <t>1402-51</t>
  </si>
  <si>
    <t>1404-2</t>
  </si>
  <si>
    <t>1404-3</t>
  </si>
  <si>
    <t>1404-5</t>
  </si>
  <si>
    <t>1404-8</t>
  </si>
  <si>
    <t>1404</t>
  </si>
  <si>
    <t>1405-1</t>
  </si>
  <si>
    <t>1405-5</t>
  </si>
  <si>
    <t>1405-7</t>
  </si>
  <si>
    <t>1405-8</t>
  </si>
  <si>
    <t>1405-10</t>
  </si>
  <si>
    <t>1405-11</t>
  </si>
  <si>
    <t>1410-2</t>
  </si>
  <si>
    <t>1410-7</t>
  </si>
  <si>
    <t>1410-9</t>
  </si>
  <si>
    <t>1410-11</t>
  </si>
  <si>
    <t>1411-2</t>
  </si>
  <si>
    <t>1411-3</t>
  </si>
  <si>
    <t>1411-25</t>
  </si>
  <si>
    <t>1411-33</t>
  </si>
  <si>
    <t>1413-1</t>
  </si>
  <si>
    <t>1413-2</t>
  </si>
  <si>
    <t>1413-3</t>
  </si>
  <si>
    <t>1413-8</t>
  </si>
  <si>
    <t>1413-9</t>
  </si>
  <si>
    <t>1415-71</t>
  </si>
  <si>
    <t>1415-72</t>
  </si>
  <si>
    <t>1422-37</t>
  </si>
  <si>
    <t>1422-38</t>
  </si>
  <si>
    <t>1422-44</t>
  </si>
  <si>
    <t>1422-45</t>
  </si>
  <si>
    <t>1423-1</t>
  </si>
  <si>
    <t>1423-4</t>
  </si>
  <si>
    <t>1423-372</t>
  </si>
  <si>
    <t>1481</t>
  </si>
  <si>
    <t>1486-2</t>
  </si>
  <si>
    <t>1486-14</t>
  </si>
  <si>
    <t>1486-18</t>
  </si>
  <si>
    <t>1501</t>
  </si>
  <si>
    <t>1600-12</t>
  </si>
  <si>
    <t>1600-21</t>
  </si>
  <si>
    <t>1601-9</t>
  </si>
  <si>
    <t>1601-10</t>
  </si>
  <si>
    <t>1601-11</t>
  </si>
  <si>
    <t>1601-12</t>
  </si>
  <si>
    <t>1602-1</t>
  </si>
  <si>
    <t>1605-22</t>
  </si>
  <si>
    <t>1605-23</t>
  </si>
  <si>
    <t>1605-24</t>
  </si>
  <si>
    <t>1613-13</t>
  </si>
  <si>
    <t>1624</t>
  </si>
  <si>
    <t>1638-1</t>
  </si>
  <si>
    <t>1701-1</t>
  </si>
  <si>
    <t>1701</t>
  </si>
  <si>
    <t>1702-5</t>
  </si>
  <si>
    <t>1702-8</t>
  </si>
  <si>
    <t>1702-10</t>
  </si>
  <si>
    <t>1702-12</t>
  </si>
  <si>
    <t>1702</t>
  </si>
  <si>
    <t>1703-4</t>
  </si>
  <si>
    <t>1703-6</t>
  </si>
  <si>
    <t>1718</t>
  </si>
  <si>
    <t>1732</t>
  </si>
  <si>
    <t>1758-16</t>
  </si>
  <si>
    <t>1784-2</t>
  </si>
  <si>
    <t>1785-1</t>
  </si>
  <si>
    <t>1786-1</t>
  </si>
  <si>
    <t>2005-7</t>
  </si>
  <si>
    <t>2006-10</t>
  </si>
  <si>
    <t>2007-8</t>
  </si>
  <si>
    <t>2008-6</t>
  </si>
  <si>
    <t>658-2</t>
  </si>
  <si>
    <t>659-2</t>
  </si>
  <si>
    <t>659-3</t>
  </si>
  <si>
    <t>2033-2</t>
  </si>
  <si>
    <t>2033-3</t>
  </si>
  <si>
    <t>2033-4</t>
  </si>
  <si>
    <t>2033-5</t>
  </si>
  <si>
    <t>2033-6</t>
  </si>
  <si>
    <t>2033-7</t>
  </si>
  <si>
    <t>2033-8</t>
  </si>
  <si>
    <t>2033-9</t>
  </si>
  <si>
    <t>2043-6</t>
  </si>
  <si>
    <t>2043-7</t>
  </si>
  <si>
    <t>2043-8</t>
  </si>
  <si>
    <t>2044-5</t>
  </si>
  <si>
    <t>2044-6</t>
  </si>
  <si>
    <t>2044-7</t>
  </si>
  <si>
    <t>2044-8</t>
  </si>
  <si>
    <t>2045-4</t>
  </si>
  <si>
    <t>2045-5</t>
  </si>
  <si>
    <t>2045-6</t>
  </si>
  <si>
    <t>2045-7</t>
  </si>
  <si>
    <t>2045-8</t>
  </si>
  <si>
    <t>2046-2</t>
  </si>
  <si>
    <t>2046-3</t>
  </si>
  <si>
    <t>2046-4</t>
  </si>
  <si>
    <t>2046-5</t>
  </si>
  <si>
    <t>2047-1</t>
  </si>
  <si>
    <t>2047-2</t>
  </si>
  <si>
    <t>2047-3</t>
  </si>
  <si>
    <t>2057-1</t>
  </si>
  <si>
    <t>2057-2</t>
  </si>
  <si>
    <t>2057-3</t>
  </si>
  <si>
    <t>2057-4</t>
  </si>
  <si>
    <t>2057-5</t>
  </si>
  <si>
    <t>2057-6</t>
  </si>
  <si>
    <t>2057-7</t>
  </si>
  <si>
    <t>2058-1</t>
  </si>
  <si>
    <t>2058-2</t>
  </si>
  <si>
    <t>2058-3</t>
  </si>
  <si>
    <t>2059-1</t>
  </si>
  <si>
    <t>2059-2</t>
  </si>
  <si>
    <t>2059-3</t>
  </si>
  <si>
    <t>2059-4</t>
  </si>
  <si>
    <t>2060</t>
  </si>
  <si>
    <t>2061-1</t>
  </si>
  <si>
    <t>2061-2</t>
  </si>
  <si>
    <t>2062-1</t>
  </si>
  <si>
    <t>2062-2</t>
  </si>
  <si>
    <t>2062-3</t>
  </si>
  <si>
    <t>2063-1</t>
  </si>
  <si>
    <t>2064-1</t>
  </si>
  <si>
    <t>2064-2</t>
  </si>
  <si>
    <t>2064-3</t>
  </si>
  <si>
    <t>2064-4</t>
  </si>
  <si>
    <t>2064-5</t>
  </si>
  <si>
    <t>2064-6</t>
  </si>
  <si>
    <t>2147</t>
  </si>
  <si>
    <t>2148</t>
  </si>
  <si>
    <t>2151</t>
  </si>
  <si>
    <t>2152</t>
  </si>
  <si>
    <t>2153</t>
  </si>
  <si>
    <t>2154</t>
  </si>
  <si>
    <t>2155</t>
  </si>
  <si>
    <t>2156</t>
  </si>
  <si>
    <t>2157</t>
  </si>
  <si>
    <t>2176</t>
  </si>
  <si>
    <t>2177</t>
  </si>
  <si>
    <t>2186</t>
  </si>
  <si>
    <t>2187</t>
  </si>
  <si>
    <t>2188</t>
  </si>
  <si>
    <t>2189</t>
  </si>
  <si>
    <t>2190</t>
  </si>
  <si>
    <t>2191</t>
  </si>
  <si>
    <t>박강심</t>
  </si>
  <si>
    <t>용산수리조합</t>
  </si>
  <si>
    <t>진도농지개량조합</t>
  </si>
  <si>
    <t>진도읍 교동리560</t>
  </si>
  <si>
    <t>진도토지개량조합</t>
  </si>
  <si>
    <t>진도읍 성내리 43-14</t>
  </si>
  <si>
    <t>진도읍 교동리 560</t>
  </si>
  <si>
    <t>한국농촌공사</t>
  </si>
  <si>
    <t>한국농어촌공사</t>
  </si>
  <si>
    <t>경기도 의왕시 포일동 487</t>
  </si>
  <si>
    <t>국(기획재정부)</t>
  </si>
  <si>
    <t>국(농림축산식품부)</t>
  </si>
  <si>
    <t>박정수</t>
  </si>
  <si>
    <t>박정심외 3인</t>
  </si>
  <si>
    <t>이태환</t>
  </si>
  <si>
    <t>이정실</t>
  </si>
  <si>
    <t>도강김씨전공조사공파연동문중</t>
  </si>
  <si>
    <t>김춘엽</t>
  </si>
  <si>
    <t>박종흥</t>
  </si>
  <si>
    <t>박순배</t>
  </si>
  <si>
    <t>김용운</t>
  </si>
  <si>
    <t>김봉수</t>
  </si>
  <si>
    <t>이철순</t>
  </si>
  <si>
    <t>전라남도</t>
  </si>
  <si>
    <t>이남홍</t>
  </si>
  <si>
    <t>전라남도 진도군 임회면 고정리 727-3</t>
  </si>
  <si>
    <t>조현창</t>
  </si>
  <si>
    <t>박진준</t>
  </si>
  <si>
    <t>진도면 교동리</t>
  </si>
  <si>
    <t>봉상리962</t>
  </si>
  <si>
    <t>국(산림청)</t>
  </si>
  <si>
    <t>이기춘</t>
  </si>
  <si>
    <t>김종식</t>
  </si>
  <si>
    <t>하영호</t>
  </si>
  <si>
    <t>김영호</t>
  </si>
  <si>
    <t>서진도농업협동조합</t>
  </si>
  <si>
    <t>전라남도 진도군 임회면 석교리 351-2</t>
  </si>
  <si>
    <t>하찬각</t>
  </si>
  <si>
    <t>차효섭</t>
  </si>
  <si>
    <t>경기도 여주시 세종로 204-22 , 104동 102호 (교동, 예일세띠앙아파트)</t>
  </si>
  <si>
    <t>조병수</t>
  </si>
  <si>
    <t>김봉우</t>
  </si>
  <si>
    <t>하춘심</t>
  </si>
  <si>
    <t>전라남도 진도군 임회면 삼막리 779-1</t>
  </si>
  <si>
    <t>박만진</t>
  </si>
  <si>
    <t>하재동</t>
  </si>
  <si>
    <t>진도군 진도읍 남동리 575</t>
  </si>
  <si>
    <t>711-2</t>
  </si>
  <si>
    <t>전라남도 나주시 그린로 20 (빛가람동)</t>
  </si>
  <si>
    <t>김석환</t>
  </si>
  <si>
    <t>의신면 칠전리1886</t>
  </si>
  <si>
    <t>양정민</t>
  </si>
  <si>
    <t>경기도 안산시 상록구 본오동 880 한양아파트 26-1205</t>
  </si>
  <si>
    <t>김원철</t>
  </si>
  <si>
    <t>정태술</t>
  </si>
  <si>
    <t>정운행</t>
  </si>
  <si>
    <t>김정심</t>
  </si>
  <si>
    <t>하치규</t>
  </si>
  <si>
    <t>전라남도 진도군 임회면 광전길 15</t>
  </si>
  <si>
    <t>박금일</t>
  </si>
  <si>
    <t>전라남도 진도군 임회면 삼막리 753</t>
  </si>
  <si>
    <t>박양예</t>
  </si>
  <si>
    <t>전라남도 진도군 임회면 삼막리 1025</t>
  </si>
  <si>
    <t>박경재</t>
  </si>
  <si>
    <t>박현창</t>
  </si>
  <si>
    <t>전라남도 진도군 진도읍 교동리 570-1 대일아파트 101-804</t>
  </si>
  <si>
    <t>문소재</t>
  </si>
  <si>
    <t>전라남도 진도군 임회면 삼막리 1263</t>
  </si>
  <si>
    <t>박연수</t>
  </si>
  <si>
    <t>박병윤</t>
  </si>
  <si>
    <t>전라남도 진도군 진도읍 교동리 132-5</t>
  </si>
  <si>
    <t>조관현</t>
  </si>
  <si>
    <t>박재운</t>
  </si>
  <si>
    <t>서울특별시 구로구 구로동 642-33 현대의보아파트 -201</t>
  </si>
  <si>
    <t>이미라</t>
  </si>
  <si>
    <t>전라남도 나주시 그린로 20(빛가람동)</t>
  </si>
  <si>
    <t>이영애</t>
  </si>
  <si>
    <t>전라남도 여수시 한재로 104(봉강동)</t>
  </si>
  <si>
    <t>임경택</t>
  </si>
  <si>
    <t>서울특별시 금천구 독산동 1015-7</t>
  </si>
  <si>
    <t>김성호</t>
  </si>
  <si>
    <t>전라남도 진도군 임회면 삼막리 1100</t>
  </si>
  <si>
    <t>진도읍 동외리 700</t>
  </si>
  <si>
    <t>김지순</t>
  </si>
  <si>
    <t>정경산</t>
  </si>
  <si>
    <t>전라남도 진도군 임회면 선항길 41</t>
  </si>
  <si>
    <t>장명식</t>
  </si>
  <si>
    <t>정영치</t>
  </si>
  <si>
    <t>정창신</t>
  </si>
  <si>
    <t>조동현</t>
  </si>
  <si>
    <t>진도읍 남동리 578</t>
  </si>
  <si>
    <t>정현문외 3인</t>
  </si>
  <si>
    <t>박덕용</t>
  </si>
  <si>
    <t>경기도 시흥시 은행동 318-5 중앙탑스빌 102-201</t>
  </si>
  <si>
    <t>고금춘</t>
  </si>
  <si>
    <t>전라남도 진도군 임회면 삼막리 1088</t>
  </si>
  <si>
    <t>문남영</t>
  </si>
  <si>
    <t>1263-15</t>
  </si>
  <si>
    <t>조영태</t>
  </si>
  <si>
    <t>조건현</t>
  </si>
  <si>
    <t>신용현</t>
  </si>
  <si>
    <t>박내홍</t>
  </si>
  <si>
    <t>제주도 남제주군 표선면 표선리500</t>
  </si>
  <si>
    <t>전라남도 진도군 임회면 삼막리 1098-1</t>
  </si>
  <si>
    <t>양석태</t>
  </si>
  <si>
    <t>1083-1</t>
  </si>
  <si>
    <t>전라남도 진도군 임회면 십일시길 48</t>
  </si>
  <si>
    <t>조중현</t>
  </si>
  <si>
    <t>서울 구로구 개봉동 313-33 이화연립 103호</t>
  </si>
  <si>
    <t>진도군 임회면 삼막리1105</t>
  </si>
  <si>
    <t>김상겸</t>
  </si>
  <si>
    <t>전라남도 진도군 임회면 선항길 35</t>
  </si>
  <si>
    <t>고상현</t>
  </si>
  <si>
    <t>1256-2</t>
  </si>
  <si>
    <t>정영식</t>
  </si>
  <si>
    <t>고상재</t>
  </si>
  <si>
    <t>경기도 안산시 상록구 샘골로 147, 403호 (본오동)</t>
  </si>
  <si>
    <t>진도군 임회면 삼막리1072</t>
  </si>
  <si>
    <t>전라남도 진도군 임회면 선항길 84</t>
  </si>
  <si>
    <t>박정일</t>
  </si>
  <si>
    <t>박병현</t>
  </si>
  <si>
    <t>박한수</t>
  </si>
  <si>
    <t>전라남도 진도군 임회면 삼막리 1096</t>
  </si>
  <si>
    <t>오태식</t>
  </si>
  <si>
    <t>양영자외 1인</t>
  </si>
  <si>
    <t>정길선</t>
  </si>
  <si>
    <t>이영철</t>
  </si>
  <si>
    <t>박재현</t>
  </si>
  <si>
    <t>광주광역시 광산구 월곡동 681-1 영천마을주공아파트 908-701</t>
  </si>
  <si>
    <t>서울 구로구 구로동 791-12 -201</t>
  </si>
  <si>
    <t>전라남도 진도군 임회면 선항길 53</t>
  </si>
  <si>
    <t>김임록</t>
  </si>
  <si>
    <t>1262-32</t>
  </si>
  <si>
    <t>김봉원</t>
  </si>
  <si>
    <t>김동철</t>
  </si>
  <si>
    <t>진도군 임회면 삼막리1081</t>
  </si>
  <si>
    <t>손달홍</t>
  </si>
  <si>
    <t>전라남도 진도군 임회면 장구포길 52</t>
  </si>
  <si>
    <t>김정자</t>
  </si>
  <si>
    <t>1262-88</t>
  </si>
  <si>
    <t>김은희외 2인</t>
  </si>
  <si>
    <t>경기도 포천군 포천읍 신읍리 152-58 포천그린빌라 405호</t>
  </si>
  <si>
    <t>한오암</t>
  </si>
  <si>
    <t>1262-40</t>
  </si>
  <si>
    <t>진도군 임회면 삼막리1262-40</t>
  </si>
  <si>
    <t>임정자</t>
  </si>
  <si>
    <t>전라남도 진도군 임회면 삼막리 1254</t>
  </si>
  <si>
    <t>이삼송</t>
  </si>
  <si>
    <t>경기도 수원시 팔달구 매탄동 810 삼성2차아파트 3동 501호</t>
  </si>
  <si>
    <t>박종일</t>
  </si>
  <si>
    <t>곽남철</t>
  </si>
  <si>
    <t>오덕용</t>
  </si>
  <si>
    <t>박종석</t>
  </si>
  <si>
    <t>국(국세청)</t>
  </si>
  <si>
    <t>김영성</t>
  </si>
  <si>
    <t>김영관</t>
  </si>
  <si>
    <t>양정대</t>
  </si>
  <si>
    <t>경기도 안산시 본오동 818-3</t>
  </si>
  <si>
    <t>경기도 의왕시 포일동  487</t>
  </si>
  <si>
    <t>박종길</t>
  </si>
  <si>
    <t>전라남도 진도군 진도읍 포산길 78</t>
  </si>
  <si>
    <t>전라남도 진도군 임회면 장구포길 109</t>
  </si>
  <si>
    <t>김해원</t>
  </si>
  <si>
    <t>전라남도 진도군 임회면 삼막리 1249-1</t>
  </si>
  <si>
    <t>경기도 의왕시 안양판교로 98(포일동)</t>
  </si>
  <si>
    <t>서울시 성북구 삼성동 5가 146</t>
  </si>
  <si>
    <t>전라남도 진도군 임회면 선항길 12</t>
  </si>
  <si>
    <t>광주광역시 서구 농성동 380-30</t>
  </si>
  <si>
    <t>박병진</t>
  </si>
  <si>
    <t>하정식</t>
  </si>
  <si>
    <t>서울 양천구 목동 929 목동청구아파트 109-101</t>
  </si>
  <si>
    <t>박영심</t>
  </si>
  <si>
    <t>진도읍 남동리 527-9</t>
  </si>
  <si>
    <t>박병정</t>
  </si>
  <si>
    <t>제주도 서귀포시 서홍동 1223-1</t>
  </si>
  <si>
    <t>박춘매</t>
  </si>
  <si>
    <t>하희순</t>
  </si>
  <si>
    <t>전라남도 진도군 임회면 하미길 68</t>
  </si>
  <si>
    <t>김옥선</t>
  </si>
  <si>
    <t>전라남도 진도군 임회면 광전길 52-6</t>
  </si>
  <si>
    <t>김재화</t>
  </si>
  <si>
    <t>진도군 임회면 석교리 346</t>
  </si>
  <si>
    <t>전라남도 진도군 임회면 호구동길 104</t>
  </si>
  <si>
    <t>진도군 임회면 고정리 837</t>
  </si>
  <si>
    <t>박철민</t>
  </si>
  <si>
    <t>김두홍</t>
  </si>
  <si>
    <t>진도군 진도읍 남동리 566</t>
  </si>
  <si>
    <t>진도면 쌍정리</t>
  </si>
  <si>
    <t>김승수</t>
  </si>
  <si>
    <t>진도군 임회면 삼막리 1032</t>
  </si>
  <si>
    <t>박명순</t>
  </si>
  <si>
    <t>박영배</t>
  </si>
  <si>
    <t>박영준외 2인</t>
  </si>
  <si>
    <t>하태준</t>
  </si>
  <si>
    <t>김동일</t>
  </si>
  <si>
    <t>이영자</t>
  </si>
  <si>
    <t>조현수</t>
  </si>
  <si>
    <t>조영환</t>
  </si>
  <si>
    <t>정내흔</t>
  </si>
  <si>
    <t>전라남도 진도군 지산면 가치길 72</t>
  </si>
  <si>
    <t>조현자</t>
  </si>
  <si>
    <t>박의배</t>
  </si>
  <si>
    <t>김대옥</t>
  </si>
  <si>
    <t>김장오</t>
  </si>
  <si>
    <t>김미경</t>
  </si>
  <si>
    <t>전라남도 진도군 임회면 용호리 588-3</t>
  </si>
  <si>
    <t>이경석</t>
  </si>
  <si>
    <t>석교리</t>
  </si>
  <si>
    <t>오남철</t>
  </si>
  <si>
    <t>김대현</t>
  </si>
  <si>
    <t>이요진</t>
  </si>
  <si>
    <t>서울특별시 동작구 사당동 171-64</t>
  </si>
  <si>
    <t>진도읍 포산리236</t>
  </si>
  <si>
    <t>하포산</t>
  </si>
  <si>
    <t>이정인</t>
  </si>
  <si>
    <t>진도읍 남동리 567-14</t>
  </si>
  <si>
    <t>이태운</t>
  </si>
  <si>
    <t>이재후</t>
  </si>
  <si>
    <t>이달황</t>
  </si>
  <si>
    <t>전라남도 진도군 임회면 고정리 582</t>
  </si>
  <si>
    <t>이재규</t>
  </si>
  <si>
    <t>곽장섭</t>
  </si>
  <si>
    <t>임회면 석교리</t>
  </si>
  <si>
    <t>진도군 임회면 고정리 788</t>
  </si>
  <si>
    <t>이윤욱</t>
  </si>
  <si>
    <t>이재민</t>
  </si>
  <si>
    <t>이정림</t>
  </si>
  <si>
    <t>광주광역시 서구 치평동  1171-4 금호쌍용아파트 209-105</t>
  </si>
  <si>
    <t>이정호</t>
  </si>
  <si>
    <t>이정옥</t>
  </si>
  <si>
    <t>이재삼</t>
  </si>
  <si>
    <t>이치영</t>
  </si>
  <si>
    <t>이형태</t>
  </si>
  <si>
    <t>이용호</t>
  </si>
  <si>
    <t>전라남도 진도군 임회면 고정리 836</t>
  </si>
  <si>
    <t>박재안</t>
  </si>
  <si>
    <t>김복심</t>
  </si>
  <si>
    <t>진도군 임회면 고정리 490-2</t>
  </si>
  <si>
    <t>하치홍</t>
  </si>
  <si>
    <t>양용래</t>
  </si>
  <si>
    <t>박은석</t>
  </si>
  <si>
    <t>전라남도 진도군 임회면 고정리 586</t>
  </si>
  <si>
    <t>164-2</t>
  </si>
  <si>
    <t>박원구</t>
  </si>
  <si>
    <t>김미현</t>
  </si>
  <si>
    <t>경상남도 양산시 물금읍 오봉8길 69</t>
  </si>
  <si>
    <t>하철윤</t>
  </si>
  <si>
    <t>이근천외 2인</t>
  </si>
  <si>
    <t>굴포리254</t>
  </si>
  <si>
    <t>이경윤</t>
  </si>
  <si>
    <t>진도읍 교동리 493</t>
  </si>
  <si>
    <t>김용재</t>
  </si>
  <si>
    <t>전라남도 진도군 임회면 중매길 6-18</t>
  </si>
  <si>
    <t>허봉심</t>
  </si>
  <si>
    <t>전라남도 진도군 임회면 중매길 10</t>
  </si>
  <si>
    <t>하돈우</t>
  </si>
  <si>
    <t>이천문</t>
  </si>
  <si>
    <t>이달식</t>
  </si>
  <si>
    <t>신형미</t>
  </si>
  <si>
    <t>경기도 안산시 상록구 네고지길 24 , 301호 (사동)</t>
  </si>
  <si>
    <t>이수용</t>
  </si>
  <si>
    <t>이달배</t>
  </si>
  <si>
    <t>진수영</t>
  </si>
  <si>
    <t>경기도 여주시 북내면 가정긴골길 157</t>
  </si>
  <si>
    <t>공부진</t>
  </si>
  <si>
    <t>박상기</t>
  </si>
  <si>
    <t>손병익</t>
  </si>
  <si>
    <t>임회면고정리573</t>
  </si>
  <si>
    <t>이필석</t>
  </si>
  <si>
    <t>이준안</t>
  </si>
  <si>
    <t>전라남도 진도군 군내면 둔전리 98</t>
  </si>
  <si>
    <t>이달진</t>
  </si>
  <si>
    <t>박계수</t>
  </si>
  <si>
    <t>박성희</t>
  </si>
  <si>
    <t>광주광역시 광산구 하남대로 248-10, 508동 402호(운남동,주공아파트)</t>
  </si>
  <si>
    <t>농업회사법인주식회사진도청정푸드밸리</t>
  </si>
  <si>
    <t>전라남도 진도군 임회면 고산장구포로 15</t>
  </si>
  <si>
    <t>하윤길</t>
  </si>
  <si>
    <t>광주광역시 남구 진월동 250-3 진월아파트 가-302</t>
  </si>
  <si>
    <t>이관량</t>
  </si>
  <si>
    <t>전라남도 진도군 진도읍 성내리 35-6</t>
  </si>
  <si>
    <t>이재상</t>
  </si>
  <si>
    <t>서울특별시 영등포구 여의동로3길 10, 401동 2102호 (여의도동, 여의도자이)</t>
  </si>
  <si>
    <t>진도읍교동리560</t>
  </si>
  <si>
    <t>이백인</t>
  </si>
  <si>
    <t>이만방외 3인</t>
  </si>
  <si>
    <t>이재율</t>
  </si>
  <si>
    <t>전라남도 진도군 임회면 매정길 16-15</t>
  </si>
  <si>
    <t>조인례</t>
  </si>
  <si>
    <t>매정마을경주이씨익제공파매강회</t>
  </si>
  <si>
    <t>인천광역시 남동구 논현동 109-157 성화빌라 4동 202호</t>
  </si>
  <si>
    <t>김향숙</t>
  </si>
  <si>
    <t>이동렬</t>
  </si>
  <si>
    <t>전라남도 진도군 임회면 고정리 762</t>
  </si>
  <si>
    <t>이명심</t>
  </si>
  <si>
    <t>이문포</t>
  </si>
  <si>
    <t>전라남도 진도군 임회면 매정길 6</t>
  </si>
  <si>
    <t>이태갑</t>
  </si>
  <si>
    <t>이공만</t>
  </si>
  <si>
    <t>경기도 시흥시 신천동 779-12</t>
  </si>
  <si>
    <t>조구인</t>
  </si>
  <si>
    <t>이현호</t>
  </si>
  <si>
    <t>강돈지</t>
  </si>
  <si>
    <t>전라남도 진도군 임회면 고정리 845-2</t>
  </si>
  <si>
    <t>박양임</t>
  </si>
  <si>
    <t>이재달</t>
  </si>
  <si>
    <t>이태섭</t>
  </si>
  <si>
    <t>진도군 진도읍 교동리 560</t>
  </si>
  <si>
    <t>이국방</t>
  </si>
  <si>
    <t>이완진</t>
  </si>
  <si>
    <t>광주광역시 북구 문흥동 787-1 우산아파트 103동 1205호</t>
  </si>
  <si>
    <t>김순심</t>
  </si>
  <si>
    <t>전라남도 진도군 임회면 진도대로 6096</t>
  </si>
  <si>
    <t>이동륜</t>
  </si>
  <si>
    <t>경기도 수원시 팔달구 매탄동 196-134 -201</t>
  </si>
  <si>
    <t>전라남도 진도군 임회면 하미길 60-3</t>
  </si>
  <si>
    <t>김향단</t>
  </si>
  <si>
    <t>전라남도 진도군 임회면 석교길 81-10</t>
  </si>
  <si>
    <t>강수태</t>
  </si>
  <si>
    <t>석교리 443</t>
  </si>
  <si>
    <t>양병현</t>
  </si>
  <si>
    <t>전라남도 진도군 임회면 석교리 603</t>
  </si>
  <si>
    <t>박필홍</t>
  </si>
  <si>
    <t>김석태</t>
  </si>
  <si>
    <t>박수정</t>
  </si>
  <si>
    <t>용호리 629</t>
  </si>
  <si>
    <t>조상현외 2인</t>
  </si>
  <si>
    <t>박해숙외 1인</t>
  </si>
  <si>
    <t>이선호외 1인</t>
  </si>
  <si>
    <t>진도군 임회면 고정리574</t>
  </si>
  <si>
    <t>이재업</t>
  </si>
  <si>
    <t>전라남도 진도군 임회면 죽림리 631</t>
  </si>
  <si>
    <t>박근준</t>
  </si>
  <si>
    <t>홍정표</t>
  </si>
  <si>
    <t>김대식</t>
  </si>
  <si>
    <t>박석옥</t>
  </si>
  <si>
    <t>김시문</t>
  </si>
  <si>
    <t>석교리 258</t>
  </si>
  <si>
    <t>김윤규</t>
  </si>
  <si>
    <t>김정호</t>
  </si>
  <si>
    <t>박옥심</t>
  </si>
  <si>
    <t>강성민</t>
  </si>
  <si>
    <t>김복록외 2인</t>
  </si>
  <si>
    <t>박종화</t>
  </si>
  <si>
    <t>이기신</t>
  </si>
  <si>
    <t>경기도 안양시 만안구 안양동 97-3 진흥아파트 122동 1101호</t>
  </si>
  <si>
    <t>조정래</t>
  </si>
  <si>
    <t>김봉환</t>
  </si>
  <si>
    <t>박봉식</t>
  </si>
  <si>
    <t>석교리 245-69</t>
  </si>
  <si>
    <t>전라남도 목포시 산정동 1403-2 유달빌라트 305호</t>
  </si>
  <si>
    <t>박이준</t>
  </si>
  <si>
    <t>전라남도 영광군 대마면 고성산길2길 48-28</t>
  </si>
  <si>
    <t>박순심</t>
  </si>
  <si>
    <t>오성재</t>
  </si>
  <si>
    <t>순천시 서면 판교리 180</t>
  </si>
  <si>
    <t>추금식</t>
  </si>
  <si>
    <t>전라남도 목포시 산정동 68-7</t>
  </si>
  <si>
    <t>상만리 124</t>
  </si>
  <si>
    <t>김성길</t>
  </si>
  <si>
    <t>경기도 안성시 공도읍 만정리 783-2 경기도시공사참아름 207-1302</t>
  </si>
  <si>
    <t>양만용</t>
  </si>
  <si>
    <t>김두휴외 2인</t>
  </si>
  <si>
    <t>박석춘외 2인</t>
  </si>
  <si>
    <t>전라남도 진도군 임회면 석교리 258-10</t>
  </si>
  <si>
    <t>조병석</t>
  </si>
  <si>
    <t>경기도 안양시 만안구 안양동 97-3 진흥아파트 122-1101</t>
  </si>
  <si>
    <t>장인성</t>
  </si>
  <si>
    <t>박신형</t>
  </si>
  <si>
    <t>전라남도 진도군 임회면 석교리 358-1</t>
  </si>
  <si>
    <t>조대환</t>
  </si>
  <si>
    <t>박종재</t>
  </si>
  <si>
    <t>허민수</t>
  </si>
  <si>
    <t>나종대</t>
  </si>
  <si>
    <t>진도군 임회면 석교리 246</t>
  </si>
  <si>
    <t>강운섭</t>
  </si>
  <si>
    <t>지산면가치리109</t>
  </si>
  <si>
    <t>김태근</t>
  </si>
  <si>
    <t>전라남도 진도군 임회면 석교리 248</t>
  </si>
  <si>
    <t>진도군 임회면 석교리 245</t>
  </si>
  <si>
    <t>손종심</t>
  </si>
  <si>
    <t>전라남도 진도군 임회면 석교리 245-51</t>
  </si>
  <si>
    <t>경기도 안양시 만안구 안양동 97-3 진흥아파트122-1101</t>
  </si>
  <si>
    <t>서울 용산구 이촌동 208-3 북한강아파트 101-502</t>
  </si>
  <si>
    <t>박석근</t>
  </si>
  <si>
    <t>석교중앙교회</t>
  </si>
  <si>
    <t>238-1</t>
  </si>
  <si>
    <t>하상훈</t>
  </si>
  <si>
    <t>서울시 용산구 이촌동 208-3 북한강아파트 101동502호</t>
  </si>
  <si>
    <t>김상만</t>
  </si>
  <si>
    <t>진도군 지산면 송호리 346-1</t>
  </si>
  <si>
    <t>전라남도 진도군 임회면 석교리 238-1</t>
  </si>
  <si>
    <t>박순자</t>
  </si>
  <si>
    <t>김홍두</t>
  </si>
  <si>
    <t>임회면 석교리792</t>
  </si>
  <si>
    <t>곽봉태</t>
  </si>
  <si>
    <t>박병준</t>
  </si>
  <si>
    <t>서울특별시 강남구 삼성로 150, 201동 103호(대치동,한보미도맨션)</t>
  </si>
  <si>
    <t>박상현</t>
  </si>
  <si>
    <t>이정현</t>
  </si>
  <si>
    <t>전라남도 진도군 임회면 석교리 260-2</t>
  </si>
  <si>
    <t>전라남도 진도군 임회면 연동리 1185</t>
  </si>
  <si>
    <t>박석홍</t>
  </si>
  <si>
    <t>전라남도 진도군 임회면 석교리 274-4</t>
  </si>
  <si>
    <t>김명심</t>
  </si>
  <si>
    <t>임지원</t>
  </si>
  <si>
    <t>박원홍</t>
  </si>
  <si>
    <t>신정창</t>
  </si>
  <si>
    <t>박석춘</t>
  </si>
  <si>
    <t>박명준</t>
  </si>
  <si>
    <t>박병민</t>
  </si>
  <si>
    <t>전라남도 진도군 진도읍 포구2길 74</t>
  </si>
  <si>
    <t>김남국외 1인</t>
  </si>
  <si>
    <t>박병국</t>
  </si>
  <si>
    <t>김남국</t>
  </si>
  <si>
    <t>어옥금</t>
  </si>
  <si>
    <t>진도군 임회면 석교리 244</t>
  </si>
  <si>
    <t>박근실</t>
  </si>
  <si>
    <t>전라남도 진도군 임회면 십일시장길 17-1</t>
  </si>
  <si>
    <t>목포시용해동768-1</t>
  </si>
  <si>
    <t>박상백</t>
  </si>
  <si>
    <t>목포시용당동967-289</t>
  </si>
  <si>
    <t>전라남도 진도군 임회면 십일시길 59</t>
  </si>
  <si>
    <t>박호근</t>
  </si>
  <si>
    <t>김해성</t>
  </si>
  <si>
    <t>서울특별시 강북구 오현로 156, 103동 1201호 (번동,해모로아파트)</t>
  </si>
  <si>
    <t>광주시 학동71</t>
  </si>
  <si>
    <t>박양진</t>
  </si>
  <si>
    <t>전라남도 진도군 임회면 십일시길 45</t>
  </si>
  <si>
    <t>진도군 진도읍 쌍정리 121</t>
  </si>
  <si>
    <t>황규선</t>
  </si>
  <si>
    <t>김철</t>
  </si>
  <si>
    <t>전라남도 강진군 강진읍 영랑로 45</t>
  </si>
  <si>
    <t>허황</t>
  </si>
  <si>
    <t>부산시 남구 대연동1013-3</t>
  </si>
  <si>
    <t>진도군 임회면 석교리792</t>
  </si>
  <si>
    <t>전라남도 진도군 임회면 석교길 79-6</t>
  </si>
  <si>
    <t>박종삼</t>
  </si>
  <si>
    <t>박태준</t>
  </si>
  <si>
    <t>박삼배</t>
  </si>
  <si>
    <t>이문교</t>
  </si>
  <si>
    <t>전라남도 진도군 진도읍  성내리 22-72</t>
  </si>
  <si>
    <t>진도군 임회면 석교리 445</t>
  </si>
  <si>
    <t>신현춘외 2인</t>
  </si>
  <si>
    <t>박종부</t>
  </si>
  <si>
    <t>박항배</t>
  </si>
  <si>
    <t>주광현</t>
  </si>
  <si>
    <t>오흥덕</t>
  </si>
  <si>
    <t>전라남도 순천시 조례동 1669</t>
  </si>
  <si>
    <t>주천석</t>
  </si>
  <si>
    <t>경기도 김포시 사우동 316 경신아파트 101-1306</t>
  </si>
  <si>
    <t>주녹하</t>
  </si>
  <si>
    <t>주태준</t>
  </si>
  <si>
    <t>설유심</t>
  </si>
  <si>
    <t>진도향교재산</t>
  </si>
  <si>
    <t>김막심</t>
  </si>
  <si>
    <t>진도군 임회면 석교리 615-3</t>
  </si>
  <si>
    <t>전남 진도군 임회면 석교리 276-1</t>
  </si>
  <si>
    <t>김태봉</t>
  </si>
  <si>
    <t>주우종</t>
  </si>
  <si>
    <t>한국전력공사</t>
  </si>
  <si>
    <t>전라남도 나주시 전력로 55(빛가람동)</t>
  </si>
  <si>
    <t>진도읍 교동리 463</t>
  </si>
  <si>
    <t>주녹춘</t>
  </si>
  <si>
    <t>주지환</t>
  </si>
  <si>
    <t>진도군 임회면 석교리 553</t>
  </si>
  <si>
    <t>전라남도 진도군 임회면 석교리 469-1</t>
  </si>
  <si>
    <t>이정희</t>
  </si>
  <si>
    <t>이근신</t>
  </si>
  <si>
    <t>박석진</t>
  </si>
  <si>
    <t>박옥배</t>
  </si>
  <si>
    <t>박일순</t>
  </si>
  <si>
    <t>진도읍 교동리 554</t>
  </si>
  <si>
    <t>박환성</t>
  </si>
  <si>
    <t>서울 강남구 역삼동 754-1 역삼푸르지오 102-803</t>
  </si>
  <si>
    <t>곽열무</t>
  </si>
  <si>
    <t>봉상리 949</t>
  </si>
  <si>
    <t>박희준</t>
  </si>
  <si>
    <t>광주광역시 남구 백운동 631-21</t>
  </si>
  <si>
    <t>장정희</t>
  </si>
  <si>
    <t>전라남도 진도군 지산면 관마리 381-1</t>
  </si>
  <si>
    <t>인천시 남구 주안동 1535-8</t>
  </si>
  <si>
    <t>이경숙</t>
  </si>
  <si>
    <t>주지후</t>
  </si>
  <si>
    <t>곽필정</t>
  </si>
  <si>
    <t>광주광역시 서구 금호동 805 남양파크 104-1002</t>
  </si>
  <si>
    <t>박공열</t>
  </si>
  <si>
    <t>제주도 제주시 이도이동 1145-1</t>
  </si>
  <si>
    <t>박진표</t>
  </si>
  <si>
    <t>주대영</t>
  </si>
  <si>
    <t>주협종</t>
  </si>
  <si>
    <t>박석오외 1인</t>
  </si>
  <si>
    <t>김명희</t>
  </si>
  <si>
    <t>연일연</t>
  </si>
  <si>
    <t>서울 송파구 방이동 89 올림픽선수기자촌 아파트 101-404</t>
  </si>
  <si>
    <t>이장규</t>
  </si>
  <si>
    <t>하정윤</t>
  </si>
  <si>
    <t>광주 서구 금호동 815 호반리젠시빌 205동 1301호</t>
  </si>
  <si>
    <t>주윤수</t>
  </si>
  <si>
    <t>박수복</t>
  </si>
  <si>
    <t>경남 창원시 남양동 4 롯데아파트 2-1004</t>
  </si>
  <si>
    <t>경기도포천군 영북면 운천리 565</t>
  </si>
  <si>
    <t>광주 서구 농성1동 470 코스모스아파트 에이동 102호</t>
  </si>
  <si>
    <t>김우예</t>
  </si>
  <si>
    <t>김봉규</t>
  </si>
  <si>
    <t>김선재</t>
  </si>
  <si>
    <t>이기복</t>
  </si>
  <si>
    <t>이기현</t>
  </si>
  <si>
    <t>이형진</t>
  </si>
  <si>
    <t>최상률</t>
  </si>
  <si>
    <t>이기천외 2인</t>
  </si>
  <si>
    <t>김중길</t>
  </si>
  <si>
    <t>전남 진도군 임회면 석교리 603</t>
  </si>
  <si>
    <t>강문수</t>
  </si>
  <si>
    <t>김복진</t>
  </si>
  <si>
    <t>이영실</t>
  </si>
  <si>
    <t>부산시 서구 남부민1동 22</t>
  </si>
  <si>
    <t>박명조</t>
  </si>
  <si>
    <t>김희렬</t>
  </si>
  <si>
    <t>전라남도 진도군 임회면  봉상리 894</t>
  </si>
  <si>
    <t>김희돈</t>
  </si>
  <si>
    <t>전라남도 진도군 임회면 봉상리 889</t>
  </si>
  <si>
    <t>석교리 260-4</t>
  </si>
  <si>
    <t>전라남도 진도군 임회면  봉상리 1021</t>
  </si>
  <si>
    <t>손정자</t>
  </si>
  <si>
    <t>전라남도 진도군 임회면 봉상리 792-8</t>
  </si>
  <si>
    <t>김종태</t>
  </si>
  <si>
    <t>김강숙</t>
  </si>
  <si>
    <t>전라남도 진도군 임회면 봉상리 792</t>
  </si>
  <si>
    <t>서울 송파구 잠실동 22 아파트 230동 506호</t>
  </si>
  <si>
    <t>이광자</t>
  </si>
  <si>
    <t>경기도 안산시 단원구 고잔동 661-3 현대연립 7-201</t>
  </si>
  <si>
    <t>김덕재</t>
  </si>
  <si>
    <t>김호열</t>
  </si>
  <si>
    <t>문정심</t>
  </si>
  <si>
    <t>전라남도 진도군 임회면 봉상리 1021</t>
  </si>
  <si>
    <t>이원석</t>
  </si>
  <si>
    <t>경기도 시흥시 거모동 1715-2 2필지 유호아파트 101-1008</t>
  </si>
  <si>
    <t>김성철</t>
  </si>
  <si>
    <t>경기도 하남시 대성로169번길 16, 2층동(춘궁동)</t>
  </si>
  <si>
    <t>문막심외 2인</t>
  </si>
  <si>
    <t>서울 용산구 용산동 2가 5-1517</t>
  </si>
  <si>
    <t>김귀봉</t>
  </si>
  <si>
    <t>조원종</t>
  </si>
  <si>
    <t>김경자</t>
  </si>
  <si>
    <t>김연진</t>
  </si>
  <si>
    <t>전라남도 목포시 산정동 1344-8</t>
  </si>
  <si>
    <t>서옥심</t>
  </si>
  <si>
    <t>김승만</t>
  </si>
  <si>
    <t>광주 서구 유촌동 871 상무버들마을 2단지아파트 204-501</t>
  </si>
  <si>
    <t>김호열외 1인</t>
  </si>
  <si>
    <t>전라남도 진도군 임회면 봉상리 919</t>
  </si>
  <si>
    <t>이기욱</t>
  </si>
  <si>
    <t>김영진</t>
  </si>
  <si>
    <t>이성경</t>
  </si>
  <si>
    <t>광주광역시 서구 치평동 1166-1 상무지구현대아파트 105-405</t>
  </si>
  <si>
    <t>소병창</t>
  </si>
  <si>
    <t>전라남도 진도군 진도읍 동외1길 32</t>
  </si>
  <si>
    <t>이백영</t>
  </si>
  <si>
    <t>상만리876</t>
  </si>
  <si>
    <t>최기범</t>
  </si>
  <si>
    <t>전라남도 진도군 진도읍 남산2길 36, 803호(세림아름누리아파트)</t>
  </si>
  <si>
    <t>김관호</t>
  </si>
  <si>
    <t>대전광역시 유성구 추목동 584 공대아파트 272-204</t>
  </si>
  <si>
    <t>김보옥</t>
  </si>
  <si>
    <t>황옥점</t>
  </si>
  <si>
    <t>전라남도 진도군 임회면 봉상리 874</t>
  </si>
  <si>
    <t>하석재</t>
  </si>
  <si>
    <t>임지성외 1인</t>
  </si>
  <si>
    <t>진도군 임회면 봉상리 916</t>
  </si>
  <si>
    <t>최상원</t>
  </si>
  <si>
    <t>박군돌</t>
  </si>
  <si>
    <t>전라남도 진도군 임회면  백동리 540</t>
  </si>
  <si>
    <t>백동리669</t>
  </si>
  <si>
    <t>조향춘</t>
  </si>
  <si>
    <t>석교리 258-14</t>
  </si>
  <si>
    <t>한숙자</t>
  </si>
  <si>
    <t>전라남도 진도군 임회면 상만리 790</t>
  </si>
  <si>
    <t>김영섭</t>
  </si>
  <si>
    <t>강영수</t>
  </si>
  <si>
    <t>백동리 106</t>
  </si>
  <si>
    <t>박정삼외 2인</t>
  </si>
  <si>
    <t>소병생</t>
  </si>
  <si>
    <t>전라남도 여수시 여서동 43-3 경남아파트 110-209</t>
  </si>
  <si>
    <t>소병천</t>
  </si>
  <si>
    <t>서울특별시 송파구 가락동 479 가락시영아파트 125-201</t>
  </si>
  <si>
    <t>허병수</t>
  </si>
  <si>
    <t>박인배</t>
  </si>
  <si>
    <t>이기남</t>
  </si>
  <si>
    <t>박향자</t>
  </si>
  <si>
    <t>이정숙</t>
  </si>
  <si>
    <t>이복진</t>
  </si>
  <si>
    <t>이애자</t>
  </si>
  <si>
    <t>이간용</t>
  </si>
  <si>
    <t>김명수</t>
  </si>
  <si>
    <t>이삼진</t>
  </si>
  <si>
    <t>김선오</t>
  </si>
  <si>
    <t>차주용</t>
  </si>
  <si>
    <t>전라남도 진도군 진도읍 남산로 124-7</t>
  </si>
  <si>
    <t>이점순</t>
  </si>
  <si>
    <t>강태운</t>
  </si>
  <si>
    <t>장범용</t>
  </si>
  <si>
    <t>627-5</t>
  </si>
  <si>
    <t>임회면 봉상리965</t>
  </si>
  <si>
    <t>봉상리 954</t>
  </si>
  <si>
    <t>강신봉</t>
  </si>
  <si>
    <t>충청북도 청주시 서원구 구룡산로51번라길 5, 401호 (성화동)</t>
  </si>
  <si>
    <t>장민심</t>
  </si>
  <si>
    <t>상만리671</t>
  </si>
  <si>
    <t>이일웅</t>
  </si>
  <si>
    <t>임회면 봉상리 866</t>
  </si>
  <si>
    <t>봉상리 889</t>
  </si>
  <si>
    <t>봉상리 948</t>
  </si>
  <si>
    <t>전라남도 진도군 임회면 연동리 1086</t>
  </si>
  <si>
    <t>양태훈</t>
  </si>
  <si>
    <t>전라남도 진도군 임회면 백동리 511-1</t>
  </si>
  <si>
    <t>양익준</t>
  </si>
  <si>
    <t>전라남도 진도군 임회면 백동리 545</t>
  </si>
  <si>
    <t>장한기</t>
  </si>
  <si>
    <t>진도군 임회면 백동리 678</t>
  </si>
  <si>
    <t>김종신</t>
  </si>
  <si>
    <t>장장식</t>
  </si>
  <si>
    <t>629-2</t>
  </si>
  <si>
    <t>진도군 임회면 백동리 629-2</t>
  </si>
  <si>
    <t>강문선</t>
  </si>
  <si>
    <t>진도군 임회면 백동리 451</t>
  </si>
  <si>
    <t>박금화</t>
  </si>
  <si>
    <t>강찬길</t>
  </si>
  <si>
    <t>양창균</t>
  </si>
  <si>
    <t>박영욱</t>
  </si>
  <si>
    <t>전라남도 진도군 임회면  백동리 574</t>
  </si>
  <si>
    <t>김석산</t>
  </si>
  <si>
    <t>양왕균</t>
  </si>
  <si>
    <t>강흥조</t>
  </si>
  <si>
    <t>전라남도 진도군 임회면  백동리 580-3</t>
  </si>
  <si>
    <t>진도군 임회면 백동리 448</t>
  </si>
  <si>
    <t>이기범</t>
  </si>
  <si>
    <t>임윤자</t>
  </si>
  <si>
    <t>전라남도 진도군 임회면 백동길 89-4</t>
  </si>
  <si>
    <t>김유광</t>
  </si>
  <si>
    <t>진도군 임회면 굴포리 602</t>
  </si>
  <si>
    <t>전남 진도군 임회면 굴포리 602</t>
  </si>
  <si>
    <t>장태식</t>
  </si>
  <si>
    <t>임태정</t>
  </si>
  <si>
    <t>양인영</t>
  </si>
  <si>
    <t>백동리452</t>
  </si>
  <si>
    <t>이병진</t>
  </si>
  <si>
    <t>강대준</t>
  </si>
  <si>
    <t>백동리448</t>
  </si>
  <si>
    <t>양상옥</t>
  </si>
  <si>
    <t>광주광역시 서구 풍암순환로 112, 303동 1701호(풍암동,중흥아파트)</t>
  </si>
  <si>
    <t>백동리458</t>
  </si>
  <si>
    <t>곽옥희</t>
  </si>
  <si>
    <t>강영심외 1인</t>
  </si>
  <si>
    <t>광주광역시 북구 동림용산로 12, 404동 804호 (동림동, 푸른마을주공4단지아파트)</t>
  </si>
  <si>
    <t>강복동</t>
  </si>
  <si>
    <t>백동리449</t>
  </si>
  <si>
    <t>박길영</t>
  </si>
  <si>
    <t>백동리668</t>
  </si>
  <si>
    <t>조현선</t>
  </si>
  <si>
    <t>백동리545</t>
  </si>
  <si>
    <t>백동리673</t>
  </si>
  <si>
    <t>양윤성</t>
  </si>
  <si>
    <t>전라남도 진도군 임회면 백동리 520</t>
  </si>
  <si>
    <t>전라남도 진도군 임회면 백동리 581-1</t>
  </si>
  <si>
    <t>곽경운</t>
  </si>
  <si>
    <t>이애숙</t>
  </si>
  <si>
    <t>광주광역시 남구 주월동 1283-6</t>
  </si>
  <si>
    <t>김길봉</t>
  </si>
  <si>
    <t>제주양씨금성파20대손백동문중</t>
  </si>
  <si>
    <t>강대복외 1인</t>
  </si>
  <si>
    <t>전라남도 진도군 임회면 백동길 46</t>
  </si>
  <si>
    <t>이수진</t>
  </si>
  <si>
    <t>김기운</t>
  </si>
  <si>
    <t>전라남도 진도군 임회면 백동리 543</t>
  </si>
  <si>
    <t>전라남도 진도군 임회면 백동리 711</t>
  </si>
  <si>
    <t>이정양</t>
  </si>
  <si>
    <t>박상실</t>
  </si>
  <si>
    <t>강문욱</t>
  </si>
  <si>
    <t>이영문</t>
  </si>
  <si>
    <t>서울특별시 중랑구 면목동 9-1 완성빌라 가-108</t>
  </si>
  <si>
    <t>김성현</t>
  </si>
  <si>
    <t>전라남도 진도군 임회면 진도대로 5425</t>
  </si>
  <si>
    <t>삼막리404</t>
  </si>
  <si>
    <t>김기형</t>
  </si>
  <si>
    <t>전라남도 진도군 의신면 옥대길 5-1</t>
  </si>
  <si>
    <t>장원식</t>
  </si>
  <si>
    <t>김평서</t>
  </si>
  <si>
    <t>해남군 삼산면 신흥리</t>
  </si>
  <si>
    <t>양기현</t>
  </si>
  <si>
    <t>서울 양천구 신월동 109-27</t>
  </si>
  <si>
    <t>양용운</t>
  </si>
  <si>
    <t>장한열</t>
  </si>
  <si>
    <t>김현재</t>
  </si>
  <si>
    <t>전춘자</t>
  </si>
  <si>
    <t>서울시관악구신림동598-89</t>
  </si>
  <si>
    <t>진도군 임회면 백동리669</t>
  </si>
  <si>
    <t>최동하외 2인</t>
  </si>
  <si>
    <t>경기도 성남시 분당구 이매동 140 아름마을 511-402</t>
  </si>
  <si>
    <t>부산시 부산진구 당감 3동 486 동원아파트 나동 501호</t>
  </si>
  <si>
    <t>김희자</t>
  </si>
  <si>
    <t>부산시 동래구 연산동 462-3</t>
  </si>
  <si>
    <t>김종식외 1인</t>
  </si>
  <si>
    <t>부산시 동래구 사직 3동 139-5 동원 다동 106호</t>
  </si>
  <si>
    <t>성내리</t>
  </si>
  <si>
    <t>박종구</t>
  </si>
  <si>
    <t>산2</t>
  </si>
  <si>
    <t>김동한</t>
  </si>
  <si>
    <t>김형선</t>
  </si>
  <si>
    <t>양수안외 3인</t>
  </si>
  <si>
    <t>서울특별시 강남구 일원동 711 도시개발아파트 112-407</t>
  </si>
  <si>
    <t>김재천</t>
  </si>
  <si>
    <t>정행호외 1인</t>
  </si>
  <si>
    <t>임회면 남동리 576-2</t>
  </si>
  <si>
    <t>이영례</t>
  </si>
  <si>
    <t>전라남도 진도군 임회면 남동리 538</t>
  </si>
  <si>
    <t>김광식</t>
  </si>
  <si>
    <t>광주광역시 남구 진월동 514-22 한국아델리움아파트 102동 103호</t>
  </si>
  <si>
    <t>서울 강동구 암사동 419 한솔아파트 103-301</t>
  </si>
  <si>
    <t>서재형</t>
  </si>
  <si>
    <t>김애순</t>
  </si>
  <si>
    <t>경상남도 양산시 삼호로 98, 108동 1001호(삼호동,유승한내들아파트)</t>
  </si>
  <si>
    <t>전라남도 진도군 임회면 연동리 산80-31</t>
  </si>
  <si>
    <t>김봉식</t>
  </si>
  <si>
    <t>이헌구</t>
  </si>
  <si>
    <t>경기도 성남시 분당구 정자동 14-1 동양정자파라곤 103동 1203호</t>
  </si>
  <si>
    <t>김경심외 1인</t>
  </si>
  <si>
    <t>광주광역시 북구 문흥동 919 대주맨션 102-1219</t>
  </si>
  <si>
    <t>백진수</t>
  </si>
  <si>
    <t>대구시 북구 구암동 789 부영5단지아파트 506-1304</t>
  </si>
  <si>
    <t>박송재</t>
  </si>
  <si>
    <t>경기도 고양군 신도읍 용두리 275</t>
  </si>
  <si>
    <t>이철준외 1인</t>
  </si>
  <si>
    <t>여천시 소호동 126 한양화학사택 811</t>
  </si>
  <si>
    <t>김기성</t>
  </si>
  <si>
    <t>대구시서구비산동350-4</t>
  </si>
  <si>
    <t>김종찬외 4인</t>
  </si>
  <si>
    <t>전라남도 진도군 임회면 연동리</t>
  </si>
  <si>
    <t>이경실</t>
  </si>
  <si>
    <t>김상기</t>
  </si>
  <si>
    <t>김장필</t>
  </si>
  <si>
    <t>이수자</t>
  </si>
  <si>
    <t>문춘심</t>
  </si>
  <si>
    <t>전라남도 진도군 임회면 상연동길 9</t>
  </si>
  <si>
    <t>김봉길</t>
  </si>
  <si>
    <t>배석문</t>
  </si>
  <si>
    <t>전라남도 나주시 봉황면 운곡용곡길 55</t>
  </si>
  <si>
    <t>광주광역시 남구 주월동 716-11 주월1차영무예다음아파트 201동 504호</t>
  </si>
  <si>
    <t>이육진</t>
  </si>
  <si>
    <t>이귀덕외 7인</t>
  </si>
  <si>
    <t>김남홍</t>
  </si>
  <si>
    <t>김명주</t>
  </si>
  <si>
    <t>전라남도 진도군 임회면 연동리 32-4</t>
  </si>
  <si>
    <t>김명주외 1인</t>
  </si>
  <si>
    <t>송화월</t>
  </si>
  <si>
    <t>전라남도 진도군 임회면 연동리 173-3</t>
  </si>
  <si>
    <t>전라남도 진도군 임회면 진도대로 3972</t>
  </si>
  <si>
    <t>조상근외 5인</t>
  </si>
  <si>
    <t>광주시 광산구 벽진동 515-27</t>
  </si>
  <si>
    <t>김희룡</t>
  </si>
  <si>
    <t>경기도 광명시 사성로103번길 14, 102동 1202호 (철산동, 광복현대아파트)</t>
  </si>
  <si>
    <t>김봉대</t>
  </si>
  <si>
    <t>147-6</t>
  </si>
  <si>
    <t>경기도 고양시 덕양구 주교동 580-5 행복한집 에이동 비05</t>
  </si>
  <si>
    <t>김경조외 2인</t>
  </si>
  <si>
    <t>이호성</t>
  </si>
  <si>
    <t>전라남도 진도군 진도읍 남산로 96, 1002호 (백두아파트)</t>
  </si>
  <si>
    <t>김원오</t>
  </si>
  <si>
    <t>김형수외 2인</t>
  </si>
  <si>
    <t>김봉림</t>
  </si>
  <si>
    <t>김만식</t>
  </si>
  <si>
    <t>경상북도 포항시 남구 연일읍 유강길9번길 21, 502호</t>
  </si>
  <si>
    <t>임미영</t>
  </si>
  <si>
    <t>성남시 수정구 태평동 3230-3 조광빌라 202</t>
  </si>
  <si>
    <t>하매자</t>
  </si>
  <si>
    <t>박영철</t>
  </si>
  <si>
    <t>진도읍 동외리 938-5</t>
  </si>
  <si>
    <t>진도읍 쌍정리 15-11</t>
  </si>
  <si>
    <t>전라남도 진도군 임회면 연동리 156</t>
  </si>
  <si>
    <t>김화자</t>
  </si>
  <si>
    <t>김정모</t>
  </si>
  <si>
    <t>전라남도 진도군 임회면 진도대로 5179-14</t>
  </si>
  <si>
    <t>울주군 범서읍 천상리 324-2 경동태원하이빌아파트 105-1502</t>
  </si>
  <si>
    <t>손시종</t>
  </si>
  <si>
    <t>손주태</t>
  </si>
  <si>
    <t>김인도</t>
  </si>
  <si>
    <t>김봉인</t>
  </si>
  <si>
    <t>김공열</t>
  </si>
  <si>
    <t>김절자</t>
  </si>
  <si>
    <t>김부영</t>
  </si>
  <si>
    <t>경기도 과천시 부림동 41 주공아파트 916-404</t>
  </si>
  <si>
    <t>김정식</t>
  </si>
  <si>
    <t>임회면 연동리1034</t>
  </si>
  <si>
    <t>김홍삼</t>
  </si>
  <si>
    <t>박만용</t>
  </si>
  <si>
    <t>진도군 임회면 연동리 156</t>
  </si>
  <si>
    <t>임회면 연동리333</t>
  </si>
  <si>
    <t>장영운</t>
  </si>
  <si>
    <t>이학근</t>
  </si>
  <si>
    <t>이철준</t>
  </si>
  <si>
    <t>김덕우</t>
  </si>
  <si>
    <t>경기도 오산시 궐동 585 대우아파트 107-305</t>
  </si>
  <si>
    <t>이철학</t>
  </si>
  <si>
    <t>전라남도 진도군 임회면  연동리 1185</t>
  </si>
  <si>
    <t>이억석</t>
  </si>
  <si>
    <t>김현종</t>
  </si>
  <si>
    <t>임덕윤</t>
  </si>
  <si>
    <t>서울특별시 동작구 사당동 1020-23</t>
  </si>
  <si>
    <t>이철린</t>
  </si>
  <si>
    <t>1023-9</t>
  </si>
  <si>
    <t>이지종</t>
  </si>
  <si>
    <t>김천흥</t>
  </si>
  <si>
    <t>경기도 구리시 인창동 667-1 삼환아파트 502-1602</t>
  </si>
  <si>
    <t>김희종</t>
  </si>
  <si>
    <t>전라남도 진도군 임회면 연동리 1033</t>
  </si>
  <si>
    <t>강종예</t>
  </si>
  <si>
    <t>이월판</t>
  </si>
  <si>
    <t>이철환</t>
  </si>
  <si>
    <t>전라남도 진도군 임회면 팽목길 3-6</t>
  </si>
  <si>
    <t>박혜윤</t>
  </si>
  <si>
    <t>전라남도 진도군 임회면 연동리 1154-1</t>
  </si>
  <si>
    <t>이수성외 4인</t>
  </si>
  <si>
    <t>김현종외 2인</t>
  </si>
  <si>
    <t>이무송</t>
  </si>
  <si>
    <t>김천만</t>
  </si>
  <si>
    <t>이준헌</t>
  </si>
  <si>
    <t>박은주</t>
  </si>
  <si>
    <t>전라북도 정읍시 학산로 89-25, 105동 306호 (상동, 엘드수목토아파트)</t>
  </si>
  <si>
    <t>진도군 임회면 연동리1203</t>
  </si>
  <si>
    <t>김창범</t>
  </si>
  <si>
    <t>전라남도 진도군 임회면  연동리 1154-1</t>
  </si>
  <si>
    <t>여천시 소호동 150</t>
  </si>
  <si>
    <t>김재필</t>
  </si>
  <si>
    <t>이억만</t>
  </si>
  <si>
    <t>이완주</t>
  </si>
  <si>
    <t>경기도 파주시 파주읍 술이홀로 409-6, 103동 901(동광모닝스카이아파트)</t>
  </si>
  <si>
    <t>전라남도 진도군 임회면 석교리 258-14</t>
  </si>
  <si>
    <t>홍연경</t>
  </si>
  <si>
    <t>서울 용산구 효창동 3-5 효창그린빌라트 601</t>
  </si>
  <si>
    <t>이순만</t>
  </si>
  <si>
    <t>김경복</t>
  </si>
  <si>
    <t>김화근</t>
  </si>
  <si>
    <t>박항례</t>
  </si>
  <si>
    <t>이명일</t>
  </si>
  <si>
    <t>풍전웅랑외 1인</t>
  </si>
  <si>
    <t>강종례</t>
  </si>
  <si>
    <t>김가주</t>
  </si>
  <si>
    <t>이득수</t>
  </si>
  <si>
    <t>한막례</t>
  </si>
  <si>
    <t>여천시 소호동 150 한양화학사택 811</t>
  </si>
  <si>
    <t>전라남도 진도군 임회면  연동리 1301</t>
  </si>
  <si>
    <t>전라남도 진도군 임회면 팽목연안항길 6</t>
  </si>
  <si>
    <t>김장언</t>
  </si>
  <si>
    <t>김우용</t>
  </si>
  <si>
    <t>전라남도 진도군 의신면 수품길 52-24</t>
  </si>
  <si>
    <t>김부장</t>
  </si>
  <si>
    <t>전라남도 광양시 금호동 717 목련연립 3-305</t>
  </si>
  <si>
    <t>구민숙</t>
  </si>
  <si>
    <t>전라남도 해남군 마산면 당두길 30-21</t>
  </si>
  <si>
    <t>목포시 산정동 225-63 현대아파트 다동 202호</t>
  </si>
  <si>
    <t>인천광역시 남구 관교동 13-11 동부아파트 101-1206</t>
  </si>
  <si>
    <t>김호심</t>
  </si>
  <si>
    <t>김장수외 2인</t>
  </si>
  <si>
    <t>김자종</t>
  </si>
  <si>
    <t>경기도 용인시 처인구 모현면 일산리 671 효천마을신안인스빌 201-1902</t>
  </si>
  <si>
    <t>박오지</t>
  </si>
  <si>
    <t>김형익외 2인</t>
  </si>
  <si>
    <t>대전광역시 서구 삼천동 993 청솔아파트 3동 810호</t>
  </si>
  <si>
    <t>황학근</t>
  </si>
  <si>
    <t>서울시강동구가락동77-5한양아파트25동203호</t>
  </si>
  <si>
    <t>서울 송파구 문정동 3 가락1차 현대아파트 17동 1204호</t>
  </si>
  <si>
    <t>서울시송파구송파동151한양아파트25동203호</t>
  </si>
  <si>
    <t>풍전봉운</t>
  </si>
  <si>
    <t>최홍림</t>
  </si>
  <si>
    <t>서울특별시 마포구 토정로 34, 603호(합정동, 펠리스아트빌아파트)</t>
  </si>
  <si>
    <t>한상룡</t>
  </si>
  <si>
    <t>성남시태평1동6488-2</t>
  </si>
  <si>
    <t>진도군 임회면 연동리 314</t>
  </si>
  <si>
    <t>진도군 임회면 연동리 311</t>
  </si>
  <si>
    <t>수국건설주식회사</t>
  </si>
  <si>
    <t>양주시 광적면 가납리 738-42 수국빌딩 4층</t>
  </si>
  <si>
    <t>이언경외 1인</t>
  </si>
  <si>
    <t>경기도 파주시 조리읍 봉천로 47-3</t>
  </si>
  <si>
    <t>밀양박씨창림공파진도종중</t>
  </si>
  <si>
    <t>교동리 458-1</t>
  </si>
  <si>
    <t>쌍정리</t>
  </si>
  <si>
    <t>박용자</t>
  </si>
  <si>
    <t>박진상</t>
  </si>
  <si>
    <t>김경선</t>
  </si>
  <si>
    <t>강무천</t>
  </si>
  <si>
    <t>김순예</t>
  </si>
  <si>
    <t>박병학외 2인</t>
  </si>
  <si>
    <t>전라남도 진도군 진도읍 교동리 487-5</t>
  </si>
  <si>
    <t>박복자</t>
  </si>
  <si>
    <t>전라남도 진도군 의신면 하굴길 1-4</t>
  </si>
  <si>
    <t>고군면 오류리</t>
  </si>
  <si>
    <t>조애숙외 3인</t>
  </si>
  <si>
    <t>장학천</t>
  </si>
  <si>
    <t>박순옥</t>
  </si>
  <si>
    <t>김충범</t>
  </si>
  <si>
    <t>전라남도 진도군 진도읍 진도향교길 32-23</t>
  </si>
  <si>
    <t>한순심</t>
  </si>
  <si>
    <t>박우광</t>
  </si>
  <si>
    <t>전라남도 진도군 진도읍 진도향교길 14-9</t>
  </si>
  <si>
    <t>이진섭</t>
  </si>
  <si>
    <t>전라남도 진도군 진도읍 진도향교길 32-6</t>
  </si>
  <si>
    <t>이기숙</t>
  </si>
  <si>
    <t>전라남도 진도군 진도읍 서문길 38</t>
  </si>
  <si>
    <t>조규종외 1인</t>
  </si>
  <si>
    <t>광주광역시 남구 봉선로19번길 18, 1007호 (주월동,송림아파트)</t>
  </si>
  <si>
    <t>479-1</t>
  </si>
  <si>
    <t>윤지심</t>
  </si>
  <si>
    <t>서울특별시 마포구 서교동 358-98</t>
  </si>
  <si>
    <t>동외리1160-1</t>
  </si>
  <si>
    <t>진도군 진도읍 남동리 322</t>
  </si>
  <si>
    <t>교동리560</t>
  </si>
  <si>
    <t>김익진</t>
  </si>
  <si>
    <t>경기도 부천시 소사구 괴안동 92-14</t>
  </si>
  <si>
    <t>박종후</t>
  </si>
  <si>
    <t>진도읍 남동리 732</t>
  </si>
  <si>
    <t>교동리903</t>
  </si>
  <si>
    <t>박설배</t>
  </si>
  <si>
    <t>박용오</t>
  </si>
  <si>
    <t>박종률</t>
  </si>
  <si>
    <t>함옥엽</t>
  </si>
  <si>
    <t>전라남도 진도군 진도읍 포산리 229</t>
  </si>
  <si>
    <t>전라남도 진도군 진도읍 진도대로 6920</t>
  </si>
  <si>
    <t>박병승</t>
  </si>
  <si>
    <t>진도군 진도읍 포산리 246</t>
  </si>
  <si>
    <t>진도군 진도읍 포산리 243</t>
  </si>
  <si>
    <t>성내리 46-44</t>
  </si>
  <si>
    <t>김일문</t>
  </si>
  <si>
    <t>전라남도 진도군 진도읍 쌍정2길 12-7, 702호(계명아파트)</t>
  </si>
  <si>
    <t>박문의</t>
  </si>
  <si>
    <t>한덕례</t>
  </si>
  <si>
    <t>전라남도 진도군 진도읍 포산리 252</t>
  </si>
  <si>
    <t>진도군 진도읍 포산리 229</t>
  </si>
  <si>
    <t>진도군 진도읍 포산리 230-1</t>
  </si>
  <si>
    <t>진도군 진도읍 포산리 231-1</t>
  </si>
  <si>
    <t>김돈암외 5인</t>
  </si>
  <si>
    <t>진도읍 포산리 362</t>
  </si>
  <si>
    <t>박동천</t>
  </si>
  <si>
    <t>전라남도 진도군 진도읍 남동리 728-7</t>
  </si>
  <si>
    <t>임경란</t>
  </si>
  <si>
    <t>박민부</t>
  </si>
  <si>
    <t>서울시 동대문구 재기2동 892-9</t>
  </si>
  <si>
    <t>인천 계양구 작전동 854-4 한양아파트 2-403</t>
  </si>
  <si>
    <t>박병실</t>
  </si>
  <si>
    <t>광주 서구 진월동 508-5 신흥타운 302-1011</t>
  </si>
  <si>
    <t>박상하</t>
  </si>
  <si>
    <t>경기도 구리시 토평동 711-1</t>
  </si>
  <si>
    <t>진도읍 포산리235</t>
  </si>
  <si>
    <t>황해순</t>
  </si>
  <si>
    <t>전라남도 진도군 진도읍 옥주길 29</t>
  </si>
  <si>
    <t>박순화</t>
  </si>
  <si>
    <t>진도읍 포산리251</t>
  </si>
  <si>
    <t>이초진</t>
  </si>
  <si>
    <t>전라남도 진도군 진도읍 포산길 14</t>
  </si>
  <si>
    <t>박덕수</t>
  </si>
  <si>
    <t>진도군 진도읍 포산리299의4</t>
  </si>
  <si>
    <t>진도군 진도면 포산리 299-4</t>
  </si>
  <si>
    <t>박석칠</t>
  </si>
  <si>
    <t>진도면 포산리243</t>
  </si>
  <si>
    <t>박종명</t>
  </si>
  <si>
    <t>진도면 포산리238</t>
  </si>
  <si>
    <t>김영길</t>
  </si>
  <si>
    <t>진도군 진도읍 포산리 371</t>
  </si>
  <si>
    <t>전라남도 진도군 진도읍 진도대로 6948-6</t>
  </si>
  <si>
    <t>전라남도 진도군 진도읍 남동4길 7-57</t>
  </si>
  <si>
    <t>박호준</t>
  </si>
  <si>
    <t>박우철</t>
  </si>
  <si>
    <t>광주시 광산구 송정동 447-10</t>
  </si>
  <si>
    <t>황경민</t>
  </si>
  <si>
    <t>전라남도 진도군 군내면 군내로 283-51</t>
  </si>
  <si>
    <t>손영상</t>
  </si>
  <si>
    <t>광주광역시 북구 우산동 631-1 현대아파트 101동 306호</t>
  </si>
  <si>
    <t>곽병규</t>
  </si>
  <si>
    <t>전라남도 진도군 의신면 돈지2길 9</t>
  </si>
  <si>
    <t>전라남도 진도군 진도읍 진도대로 6948-17</t>
  </si>
  <si>
    <t>이갑의</t>
  </si>
  <si>
    <t>의신면 초사리 317</t>
  </si>
  <si>
    <t>김영렬</t>
  </si>
  <si>
    <t>진도군 진도읍 포산리 362</t>
  </si>
  <si>
    <t>양충소</t>
  </si>
  <si>
    <t>양기봉외 1인</t>
  </si>
  <si>
    <t>서울특별시 강서구 가양동 448-1 강나루현대아파트 102-1801</t>
  </si>
  <si>
    <t>진도군 진도읍 해창리 374</t>
  </si>
  <si>
    <t>진도군 진도읍 쌍정리 124</t>
  </si>
  <si>
    <t>정광인</t>
  </si>
  <si>
    <t>진도군 진도읍 포산리 무번지</t>
  </si>
  <si>
    <t>봉정욱</t>
  </si>
  <si>
    <t>광주광역시 남구 대지중촌2길 1-9(대지동)</t>
  </si>
  <si>
    <t>전성덕</t>
  </si>
  <si>
    <t>진도군 고군면 금계리 621</t>
  </si>
  <si>
    <t>전라남도 진도군 진도읍 염장길 2</t>
  </si>
  <si>
    <t>전라남도 진도군 진도읍 진도대로 6630</t>
  </si>
  <si>
    <t>전라남도 진도군 진도읍 포산리 1183-1</t>
  </si>
  <si>
    <t>최혜정</t>
  </si>
  <si>
    <t>박맹림</t>
  </si>
  <si>
    <t>쌍정리5</t>
  </si>
  <si>
    <t>한유춘</t>
  </si>
  <si>
    <t>문기복</t>
  </si>
  <si>
    <t>이기창</t>
  </si>
  <si>
    <t>이득용</t>
  </si>
  <si>
    <t>염장리 115</t>
  </si>
  <si>
    <t>전복남</t>
  </si>
  <si>
    <t>임회면 염장리88</t>
  </si>
  <si>
    <t>임회면 염장리73</t>
  </si>
  <si>
    <t>고백연</t>
  </si>
  <si>
    <t>진도군 진도읍 포산리 1407-7</t>
  </si>
  <si>
    <t>김두일</t>
  </si>
  <si>
    <t>전라남도 진도군 진도읍 염장리 254-5</t>
  </si>
  <si>
    <t>임회면 염장리83</t>
  </si>
  <si>
    <t>주만진</t>
  </si>
  <si>
    <t>진도군 진도면 포산리 1422</t>
  </si>
  <si>
    <t>곽금덕</t>
  </si>
  <si>
    <t>임회면 염장리 82</t>
  </si>
  <si>
    <t>전라남도 진도군 진도읍 포산길 18</t>
  </si>
  <si>
    <t>1323-12</t>
  </si>
  <si>
    <t>전라남도 진도군 진도읍 포산길 25-1</t>
  </si>
  <si>
    <t>하금심</t>
  </si>
  <si>
    <t>진도읍 포산리1423</t>
  </si>
  <si>
    <t>진도읍 포산리1323</t>
  </si>
  <si>
    <t>전라남도 여수시 봉강동 575-10</t>
  </si>
  <si>
    <t>문유진</t>
  </si>
  <si>
    <t>진도군 진도읍 포산리 1155</t>
  </si>
  <si>
    <t>진도군 진도읍 염장리 115</t>
  </si>
  <si>
    <t>전라남도 진도군 진도읍 포산리 347-1</t>
  </si>
  <si>
    <t>진도군 진도읍 교동리 206-1</t>
  </si>
  <si>
    <t>진도군 진도읍 염장리 97</t>
  </si>
  <si>
    <t>진도군 진도읍 교동리 76</t>
  </si>
  <si>
    <t>진도군 진도읍 포산리 1183-1</t>
  </si>
  <si>
    <t>진도군 진도읍 교동리 77</t>
  </si>
  <si>
    <t>양현식</t>
  </si>
  <si>
    <t>교동리 87</t>
  </si>
  <si>
    <t>전라남도 진도군 진도읍 교동리 87</t>
  </si>
  <si>
    <t>전라남도 진도군 진도읍 죽엽길 19-1</t>
  </si>
  <si>
    <t>윤윤심</t>
  </si>
  <si>
    <t>전라남도 진도군 진도읍 섬바위칠전로 34-16</t>
  </si>
  <si>
    <t>박용식</t>
  </si>
  <si>
    <t>경기도 오산시 운천로 16-22, 604동 1105호 (원동, 주공아파트)</t>
  </si>
  <si>
    <t>오수정</t>
  </si>
  <si>
    <t>전라남도 진도군 진도읍 섬바위칠전로 56</t>
  </si>
  <si>
    <t>장명복</t>
  </si>
  <si>
    <t>진도군 진도읍 염장리 87</t>
  </si>
  <si>
    <t>서울특별시 동작구 매봉로 134, 3동 303호(본동, 신동아아파트)</t>
  </si>
  <si>
    <t>임성만</t>
  </si>
  <si>
    <t>전라남도 진도군 진도읍 진도대로 6726</t>
  </si>
  <si>
    <t>정영순</t>
  </si>
  <si>
    <t>경기도 광명시 철산동 235 주공아파트 841-106</t>
  </si>
  <si>
    <t>문득임</t>
  </si>
  <si>
    <t>진도군 의신면 칠전리 1520</t>
  </si>
  <si>
    <t>서울특별시 서초구 방배동 478-14 대성 201</t>
  </si>
  <si>
    <t>진도군 진도읍 동외리 684</t>
  </si>
  <si>
    <t>박효찬</t>
  </si>
  <si>
    <t>서울특별시 노원구 상계동 666 주공아파트 1027-905</t>
  </si>
  <si>
    <t>전라남도 진도군 진도읍 교동리 76</t>
  </si>
  <si>
    <t>광주광역시 북구 각화대로 33, 2동 603호 (각화동,금호타운)</t>
  </si>
  <si>
    <t>진도군 진도면 포산리 1219</t>
  </si>
  <si>
    <t>박충자</t>
  </si>
  <si>
    <t>진도군 진도읍 동외리 704</t>
  </si>
  <si>
    <t>진도군 진도읍 포산리 253</t>
  </si>
  <si>
    <t>진도군 진도읍 교동리 552</t>
  </si>
  <si>
    <t>김현중</t>
  </si>
  <si>
    <t>진도군 진도읍 성내리 48</t>
  </si>
  <si>
    <t>전라남도 진도군 진도읍 염장길 20-7</t>
  </si>
  <si>
    <t>허신행</t>
  </si>
  <si>
    <t>진도군 진도읍 동외리 598 벧엘빌라 101-103</t>
  </si>
  <si>
    <t>전라남도 진도군 진도읍 조금시장길 23</t>
  </si>
  <si>
    <t>허세기</t>
  </si>
  <si>
    <t>진도군 진도읍 교동리 120-4</t>
  </si>
  <si>
    <t>허문행</t>
  </si>
  <si>
    <t>김혜숙</t>
  </si>
  <si>
    <t>경기도 성남시 분당구 수내로 74, 116동 303호(수내동, 양지마을)</t>
  </si>
  <si>
    <t>진도군 진도읍 교동리 90</t>
  </si>
  <si>
    <t>최영심</t>
  </si>
  <si>
    <t>전라남도 진도군 진도읍 포산리 243</t>
  </si>
  <si>
    <t>서울특별시 동대문구 제기동 892-68 경동미주아파트 비-1003</t>
  </si>
  <si>
    <t>전라남도 진도군 진도읍 포산길 22-1</t>
  </si>
  <si>
    <t>박용순</t>
  </si>
  <si>
    <t>진도군 진도읍 포산리 445</t>
  </si>
  <si>
    <t>허의숙</t>
  </si>
  <si>
    <t>진도군 진도읍 쌍정리 62</t>
  </si>
  <si>
    <t>진도군 진도읍 포산리 239</t>
  </si>
  <si>
    <t>하민용</t>
  </si>
  <si>
    <t>이옥수</t>
  </si>
  <si>
    <t>경기도 광명시 광명 297</t>
  </si>
  <si>
    <t>부산광역시 서구 남부민동 523-1 대림비치아파트 102-801</t>
  </si>
  <si>
    <t>서울시 양천구 신정동 325 목동신시가지아파트 1107-1204</t>
  </si>
  <si>
    <t>최현진</t>
  </si>
  <si>
    <t>전라남도 진도군 진도읍 남동리 131-5 세림아름누리아파트 -904</t>
  </si>
  <si>
    <t>진도군 진도읍 포산리 550</t>
  </si>
  <si>
    <t>임회면 삼막리 1050</t>
  </si>
  <si>
    <t>진도군 임회면 삼막리1050</t>
  </si>
  <si>
    <t>임회면 삼막리 123</t>
  </si>
  <si>
    <t>최별종</t>
  </si>
  <si>
    <t>진도군 임회면 삼막리1080</t>
  </si>
  <si>
    <t>이차심</t>
  </si>
  <si>
    <t>임회면 삼막리1050</t>
  </si>
  <si>
    <t>최기채</t>
  </si>
  <si>
    <t>지산면 고야리 619</t>
  </si>
  <si>
    <t>전남 진도읍 남동리 493-1</t>
  </si>
  <si>
    <t>삼막리 1262-28</t>
  </si>
  <si>
    <t>최진하외 2인</t>
  </si>
  <si>
    <t>서울시 중량구 면목동 190-9</t>
  </si>
  <si>
    <t>8</t>
  </si>
  <si>
    <t>14</t>
  </si>
  <si>
    <t>15</t>
  </si>
  <si>
    <t>17</t>
  </si>
  <si>
    <t>18</t>
  </si>
  <si>
    <t>23</t>
  </si>
  <si>
    <t>25</t>
  </si>
  <si>
    <t>26</t>
  </si>
  <si>
    <t>99</t>
  </si>
  <si>
    <t>100</t>
  </si>
  <si>
    <t>101</t>
  </si>
  <si>
    <t>197</t>
  </si>
  <si>
    <t>216</t>
  </si>
  <si>
    <t>426</t>
  </si>
  <si>
    <t>498-1</t>
  </si>
  <si>
    <t>915-2</t>
  </si>
  <si>
    <t>981-16</t>
  </si>
  <si>
    <t>984-8</t>
  </si>
  <si>
    <t>992-7</t>
  </si>
  <si>
    <t>992-9</t>
  </si>
  <si>
    <t>992-18</t>
  </si>
  <si>
    <t>992-20</t>
  </si>
  <si>
    <t>992-23</t>
  </si>
  <si>
    <t>993-2</t>
  </si>
  <si>
    <t>993-4</t>
  </si>
  <si>
    <t>993-6</t>
  </si>
  <si>
    <t>993-9</t>
  </si>
  <si>
    <t>993-11</t>
  </si>
  <si>
    <t>산33</t>
  </si>
  <si>
    <t>산95-1</t>
  </si>
  <si>
    <t>산145-3</t>
  </si>
  <si>
    <t>90</t>
  </si>
  <si>
    <t>11</t>
  </si>
  <si>
    <t>19</t>
  </si>
  <si>
    <t>93</t>
  </si>
  <si>
    <t>94</t>
  </si>
  <si>
    <t>95</t>
  </si>
  <si>
    <t>186-2</t>
  </si>
  <si>
    <t>426-5</t>
  </si>
  <si>
    <t>426-6</t>
  </si>
  <si>
    <t>476-1</t>
  </si>
  <si>
    <t>476-3</t>
  </si>
  <si>
    <t>477-3</t>
  </si>
  <si>
    <t>477-5</t>
  </si>
  <si>
    <t>480-5</t>
  </si>
  <si>
    <t>480-6</t>
  </si>
  <si>
    <t>498-6</t>
  </si>
  <si>
    <t>617</t>
  </si>
  <si>
    <t>1364-51</t>
  </si>
  <si>
    <t>1423-6</t>
  </si>
  <si>
    <t>1440-2</t>
  </si>
  <si>
    <t>1477</t>
  </si>
  <si>
    <t>1605-14</t>
  </si>
  <si>
    <t>1759-16</t>
  </si>
  <si>
    <t>1759-17</t>
  </si>
  <si>
    <t>1759-18</t>
  </si>
  <si>
    <t>1759-25</t>
  </si>
  <si>
    <t>1759-26</t>
  </si>
  <si>
    <t>1759-27</t>
  </si>
  <si>
    <t>1789-1</t>
  </si>
  <si>
    <t>1789-2</t>
  </si>
  <si>
    <t>1790-1</t>
  </si>
  <si>
    <t>1790-2</t>
  </si>
  <si>
    <t>2009-4</t>
  </si>
  <si>
    <t>2010-3</t>
  </si>
  <si>
    <t>2011-1</t>
  </si>
  <si>
    <t>2011-2</t>
  </si>
  <si>
    <t>2024-4</t>
  </si>
  <si>
    <t>2025-6</t>
  </si>
  <si>
    <t>2025-7</t>
  </si>
  <si>
    <t>2026-11</t>
  </si>
  <si>
    <t>2026-12</t>
  </si>
  <si>
    <t>2027-8</t>
  </si>
  <si>
    <t>2028-10</t>
  </si>
  <si>
    <t>2028-11</t>
  </si>
  <si>
    <t>2029-11</t>
  </si>
  <si>
    <t>2029-12</t>
  </si>
  <si>
    <t>2030-6</t>
  </si>
  <si>
    <t>2030-7</t>
  </si>
  <si>
    <t>2031-3</t>
  </si>
  <si>
    <t>2031-4</t>
  </si>
  <si>
    <t>2031-5</t>
  </si>
  <si>
    <t>2032</t>
  </si>
  <si>
    <t>2033-1</t>
  </si>
  <si>
    <t>2057-8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</si>
  <si>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</si>
  <si>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</si>
  <si>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</si>
  <si>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</si>
  <si>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</si>
  <si>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</si>
  <si>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</si>
  <si>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</si>
  <si>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</si>
  <si>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</si>
  <si>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</si>
  <si>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</si>
  <si>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</si>
  <si>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</si>
  <si>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</si>
  <si>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</si>
  <si>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</si>
  <si>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</si>
  <si>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</si>
  <si>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2146</t>
  </si>
  <si>
    <t>2150</t>
  </si>
  <si>
    <t>2178</t>
  </si>
  <si>
    <t>2179</t>
  </si>
  <si>
    <t>2181</t>
  </si>
  <si>
    <t>2182</t>
  </si>
  <si>
    <t>2184</t>
  </si>
  <si>
    <t>2185</t>
  </si>
  <si>
    <t>2192</t>
  </si>
  <si>
    <t>2193</t>
  </si>
  <si>
    <t>전체 보상비</t>
    <phoneticPr fontId="17" type="noConversion"/>
  </si>
  <si>
    <t>수량</t>
    <phoneticPr fontId="17" type="noConversion"/>
  </si>
  <si>
    <t>보   상   비</t>
    <phoneticPr fontId="17" type="noConversion"/>
  </si>
  <si>
    <t>단위 보상비</t>
    <phoneticPr fontId="17" type="noConversion"/>
  </si>
  <si>
    <t>계</t>
    <phoneticPr fontId="17" type="noConversion"/>
  </si>
  <si>
    <t>1. 용지(사유지)</t>
    <phoneticPr fontId="17" type="noConversion"/>
  </si>
  <si>
    <t>2. 용지(국공유지)</t>
    <phoneticPr fontId="17" type="noConversion"/>
  </si>
  <si>
    <t>3. 지장물비</t>
    <phoneticPr fontId="17" type="noConversion"/>
  </si>
  <si>
    <t xml:space="preserve">계. 보 상 비 </t>
    <phoneticPr fontId="17" type="noConversion"/>
  </si>
  <si>
    <t>국공유지 제외</t>
    <phoneticPr fontId="17" type="noConversion"/>
  </si>
  <si>
    <t>- 보상배율 : 도로,철도부문사업의 예비타당성 표준지침 수정보완연구(제5판)(KDI, 2008) 적용</t>
    <phoneticPr fontId="17" type="noConversion"/>
  </si>
  <si>
    <t>구분</t>
    <phoneticPr fontId="17" type="noConversion"/>
  </si>
  <si>
    <t>계</t>
    <phoneticPr fontId="17" type="noConversion"/>
  </si>
  <si>
    <t>보   상   비</t>
    <phoneticPr fontId="17" type="noConversion"/>
  </si>
  <si>
    <t>비고</t>
    <phoneticPr fontId="17" type="noConversion"/>
  </si>
  <si>
    <t>필지</t>
    <phoneticPr fontId="17" type="noConversion"/>
  </si>
  <si>
    <t>면적</t>
    <phoneticPr fontId="17" type="noConversion"/>
  </si>
  <si>
    <t>면적*공시지가</t>
    <phoneticPr fontId="17" type="noConversion"/>
  </si>
  <si>
    <t>보상배율</t>
    <phoneticPr fontId="17" type="noConversion"/>
  </si>
  <si>
    <t>1. 용지(사유지)</t>
    <phoneticPr fontId="17" type="noConversion"/>
  </si>
  <si>
    <t>2. 용지(국공유지)</t>
    <phoneticPr fontId="17" type="noConversion"/>
  </si>
  <si>
    <t>3. 지장물비</t>
    <phoneticPr fontId="17" type="noConversion"/>
  </si>
  <si>
    <t xml:space="preserve">계. 보 상 비 </t>
    <phoneticPr fontId="17" type="noConversion"/>
  </si>
  <si>
    <t>국공유지 제외</t>
    <phoneticPr fontId="17" type="noConversion"/>
  </si>
  <si>
    <t>- 보상배율 : 도로,철도부문사업의 예비타당성 표준지침 수정보완연구(제5판)(KDI, 2008) 적용</t>
    <phoneticPr fontId="17" type="noConversion"/>
  </si>
  <si>
    <t>임회면 남동리 편입 용지 집계표</t>
    <phoneticPr fontId="17" type="noConversion"/>
  </si>
  <si>
    <t>임회면 연동리 편입 용지 집계표</t>
    <phoneticPr fontId="17" type="noConversion"/>
  </si>
  <si>
    <t>임회면 백동리 편입 용지 집계표</t>
    <phoneticPr fontId="17" type="noConversion"/>
  </si>
  <si>
    <t>임회면 봉상리 편입 용지 집계표</t>
    <phoneticPr fontId="17" type="noConversion"/>
  </si>
  <si>
    <t>임회면 석교리 편입 용지 집계표</t>
    <phoneticPr fontId="17" type="noConversion"/>
  </si>
  <si>
    <t>임회면 사령리 편입 용지 집계표</t>
    <phoneticPr fontId="17" type="noConversion"/>
  </si>
  <si>
    <t>임회면 고정리 편입 용지 집계표</t>
    <phoneticPr fontId="17" type="noConversion"/>
  </si>
  <si>
    <t>임회면 삼막리 편입 용지 집계표</t>
    <phoneticPr fontId="17" type="noConversion"/>
  </si>
  <si>
    <t>진도읍 염장리 편입 용지 집계표</t>
    <phoneticPr fontId="17" type="noConversion"/>
  </si>
  <si>
    <t>진도읍 포산리 편입 용지 집계표</t>
    <phoneticPr fontId="17" type="noConversion"/>
  </si>
  <si>
    <t>진도읍 남동리 편입 용지 집계표</t>
    <phoneticPr fontId="17" type="noConversion"/>
  </si>
  <si>
    <t>양어장</t>
    <phoneticPr fontId="17" type="noConversion"/>
  </si>
  <si>
    <t>양</t>
    <phoneticPr fontId="17" type="noConversion"/>
  </si>
  <si>
    <t>전체 보상비</t>
    <phoneticPr fontId="17" type="noConversion"/>
  </si>
  <si>
    <t>전</t>
    <phoneticPr fontId="17" type="noConversion"/>
  </si>
  <si>
    <t>답</t>
    <phoneticPr fontId="17" type="noConversion"/>
  </si>
  <si>
    <t>임야</t>
    <phoneticPr fontId="17" type="noConversion"/>
  </si>
  <si>
    <t>대지</t>
    <phoneticPr fontId="17" type="noConversion"/>
  </si>
  <si>
    <t>도로</t>
    <phoneticPr fontId="17" type="noConversion"/>
  </si>
  <si>
    <t>제방</t>
    <phoneticPr fontId="17" type="noConversion"/>
  </si>
  <si>
    <t>하천</t>
    <phoneticPr fontId="17" type="noConversion"/>
  </si>
  <si>
    <t>구거</t>
    <phoneticPr fontId="17" type="noConversion"/>
  </si>
  <si>
    <t>묘지</t>
    <phoneticPr fontId="17" type="noConversion"/>
  </si>
  <si>
    <t>목장용지</t>
    <phoneticPr fontId="17" type="noConversion"/>
  </si>
  <si>
    <t>공장용지</t>
    <phoneticPr fontId="17" type="noConversion"/>
  </si>
  <si>
    <t>주유소</t>
    <phoneticPr fontId="17" type="noConversion"/>
  </si>
  <si>
    <t>창고</t>
    <phoneticPr fontId="17" type="noConversion"/>
  </si>
  <si>
    <t>유지</t>
    <phoneticPr fontId="17" type="noConversion"/>
  </si>
  <si>
    <t>종교용지</t>
    <phoneticPr fontId="17" type="noConversion"/>
  </si>
  <si>
    <t>잡종지</t>
    <phoneticPr fontId="17" type="noConversion"/>
  </si>
  <si>
    <t>양어장</t>
    <phoneticPr fontId="17" type="noConversion"/>
  </si>
  <si>
    <t>- 공시지가 : 2016년 표준공시지가 적용</t>
    <phoneticPr fontId="17" type="noConversion"/>
  </si>
  <si>
    <t>2</t>
  </si>
  <si>
    <t>3</t>
  </si>
  <si>
    <t>618</t>
  </si>
  <si>
    <t>1</t>
  </si>
  <si>
    <t>4</t>
  </si>
  <si>
    <t>5</t>
  </si>
  <si>
    <t>6</t>
  </si>
  <si>
    <t>7</t>
  </si>
  <si>
    <t>9</t>
  </si>
  <si>
    <t>10</t>
  </si>
  <si>
    <t>산101-18</t>
  </si>
  <si>
    <t>산101-8</t>
  </si>
  <si>
    <t>산93-1</t>
  </si>
  <si>
    <t>1262</t>
    <phoneticPr fontId="16" type="noConversion"/>
  </si>
  <si>
    <t>구</t>
    <phoneticPr fontId="16" type="noConversion"/>
  </si>
  <si>
    <t>산148-3</t>
    <phoneticPr fontId="16" type="noConversion"/>
  </si>
  <si>
    <t>산131</t>
    <phoneticPr fontId="16" type="noConversion"/>
  </si>
  <si>
    <t>82-4</t>
    <phoneticPr fontId="16" type="noConversion"/>
  </si>
  <si>
    <t>전</t>
    <phoneticPr fontId="16" type="noConversion"/>
  </si>
  <si>
    <t>산116-1</t>
    <phoneticPr fontId="16" type="noConversion"/>
  </si>
  <si>
    <t>도</t>
    <phoneticPr fontId="16" type="noConversion"/>
  </si>
  <si>
    <t>산107-1</t>
    <phoneticPr fontId="16" type="noConversion"/>
  </si>
  <si>
    <t>임</t>
    <phoneticPr fontId="16" type="noConversion"/>
  </si>
  <si>
    <t>산106-1</t>
    <phoneticPr fontId="16" type="noConversion"/>
  </si>
  <si>
    <t>1710</t>
    <phoneticPr fontId="17" type="noConversion"/>
  </si>
  <si>
    <t>1701</t>
    <phoneticPr fontId="17" type="noConversion"/>
  </si>
  <si>
    <t>1713</t>
    <phoneticPr fontId="17" type="noConversion"/>
  </si>
  <si>
    <t>1705</t>
    <phoneticPr fontId="17" type="noConversion"/>
  </si>
  <si>
    <t>1706</t>
    <phoneticPr fontId="17" type="noConversion"/>
  </si>
  <si>
    <t>1593</t>
    <phoneticPr fontId="17" type="noConversion"/>
  </si>
  <si>
    <t>790-2</t>
    <phoneticPr fontId="17" type="noConversion"/>
  </si>
  <si>
    <t>1703</t>
    <phoneticPr fontId="17" type="noConversion"/>
  </si>
  <si>
    <t>1702</t>
    <phoneticPr fontId="17" type="noConversion"/>
  </si>
  <si>
    <t>1585-7</t>
    <phoneticPr fontId="17" type="noConversion"/>
  </si>
  <si>
    <t>1700</t>
    <phoneticPr fontId="17" type="noConversion"/>
  </si>
  <si>
    <t>1661</t>
    <phoneticPr fontId="17" type="noConversion"/>
  </si>
  <si>
    <t>346-2</t>
    <phoneticPr fontId="17" type="noConversion"/>
  </si>
  <si>
    <t>551-5</t>
    <phoneticPr fontId="17" type="noConversion"/>
  </si>
  <si>
    <t>551-6</t>
    <phoneticPr fontId="17" type="noConversion"/>
  </si>
  <si>
    <t>898-9</t>
    <phoneticPr fontId="17" type="noConversion"/>
  </si>
  <si>
    <t>919</t>
    <phoneticPr fontId="17" type="noConversion"/>
  </si>
  <si>
    <t>945-1</t>
    <phoneticPr fontId="17" type="noConversion"/>
  </si>
  <si>
    <t>산126</t>
    <phoneticPr fontId="17" type="noConversion"/>
  </si>
  <si>
    <t>581-8</t>
    <phoneticPr fontId="17" type="noConversion"/>
  </si>
  <si>
    <t>산120-2</t>
    <phoneticPr fontId="17" type="noConversion"/>
  </si>
  <si>
    <t>보상비
(공시지가*면적)</t>
    <phoneticPr fontId="17" type="noConversion"/>
  </si>
  <si>
    <t>1의 용지비의 10%</t>
    <phoneticPr fontId="17" type="noConversion"/>
  </si>
  <si>
    <t>1214</t>
    <phoneticPr fontId="16" type="noConversion"/>
  </si>
  <si>
    <t>답</t>
    <phoneticPr fontId="16" type="noConversion"/>
  </si>
  <si>
    <t>1184-1</t>
    <phoneticPr fontId="16" type="noConversion"/>
  </si>
  <si>
    <t>대</t>
    <phoneticPr fontId="16" type="noConversion"/>
  </si>
  <si>
    <t>1187</t>
    <phoneticPr fontId="16" type="noConversion"/>
  </si>
  <si>
    <t>1173</t>
    <phoneticPr fontId="16" type="noConversion"/>
  </si>
  <si>
    <t>1171</t>
    <phoneticPr fontId="16" type="noConversion"/>
  </si>
  <si>
    <t>1113-4</t>
    <phoneticPr fontId="16" type="noConversion"/>
  </si>
  <si>
    <t>산91-1</t>
    <phoneticPr fontId="16" type="noConversion"/>
  </si>
  <si>
    <t>552</t>
    <phoneticPr fontId="16" type="noConversion"/>
  </si>
  <si>
    <t>753-6</t>
    <phoneticPr fontId="16" type="noConversion"/>
  </si>
  <si>
    <t>758-7</t>
    <phoneticPr fontId="16" type="noConversion"/>
  </si>
  <si>
    <t>773</t>
    <phoneticPr fontId="16" type="noConversion"/>
  </si>
  <si>
    <t>산76</t>
    <phoneticPr fontId="16" type="noConversion"/>
  </si>
  <si>
    <t>758</t>
    <phoneticPr fontId="16" type="noConversion"/>
  </si>
  <si>
    <t>217-1</t>
    <phoneticPr fontId="16" type="noConversion"/>
  </si>
  <si>
    <t>216-1</t>
    <phoneticPr fontId="16" type="noConversion"/>
  </si>
  <si>
    <t>166-1</t>
    <phoneticPr fontId="16" type="noConversion"/>
  </si>
  <si>
    <t>168-3</t>
    <phoneticPr fontId="16" type="noConversion"/>
  </si>
  <si>
    <t>168-2</t>
    <phoneticPr fontId="16" type="noConversion"/>
  </si>
  <si>
    <t>168-1</t>
    <phoneticPr fontId="16" type="noConversion"/>
  </si>
  <si>
    <t>168-4</t>
    <phoneticPr fontId="16" type="noConversion"/>
  </si>
  <si>
    <t>174-2</t>
    <phoneticPr fontId="16" type="noConversion"/>
  </si>
  <si>
    <t>1692</t>
    <phoneticPr fontId="17" type="noConversion"/>
  </si>
  <si>
    <t>1361-2</t>
    <phoneticPr fontId="17" type="noConversion"/>
  </si>
  <si>
    <t>1347-5</t>
    <phoneticPr fontId="17" type="noConversion"/>
  </si>
  <si>
    <t>1276-1</t>
    <phoneticPr fontId="17" type="noConversion"/>
  </si>
  <si>
    <t>618-10</t>
    <phoneticPr fontId="17" type="noConversion"/>
  </si>
  <si>
    <t>487-5</t>
    <phoneticPr fontId="17" type="noConversion"/>
  </si>
  <si>
    <t>218-2</t>
    <phoneticPr fontId="17" type="noConversion"/>
  </si>
  <si>
    <t>1206-1</t>
  </si>
  <si>
    <t>1289</t>
  </si>
  <si>
    <t>1291-12</t>
  </si>
  <si>
    <t>1291-13</t>
  </si>
  <si>
    <t>1291-14</t>
  </si>
  <si>
    <t>1446</t>
  </si>
  <si>
    <t>1450</t>
  </si>
  <si>
    <t>1466</t>
  </si>
  <si>
    <t>2087</t>
  </si>
  <si>
    <t>2088</t>
  </si>
  <si>
    <t>2089</t>
  </si>
  <si>
    <t>658-3</t>
  </si>
  <si>
    <t>1041</t>
    <phoneticPr fontId="16" type="noConversion"/>
  </si>
  <si>
    <t>835-1</t>
    <phoneticPr fontId="17" type="noConversion"/>
  </si>
  <si>
    <t>1035-1</t>
    <phoneticPr fontId="17" type="noConversion"/>
  </si>
  <si>
    <t>236-6</t>
    <phoneticPr fontId="17" type="noConversion"/>
  </si>
  <si>
    <t>공(진도군)</t>
  </si>
  <si>
    <t>공(진도군)</t>
    <phoneticPr fontId="17" type="noConversion"/>
  </si>
  <si>
    <t>공(전라남도)</t>
    <phoneticPr fontId="17" type="noConversion"/>
  </si>
  <si>
    <t>1411-30</t>
    <phoneticPr fontId="17" type="noConversion"/>
  </si>
  <si>
    <t>국(미등기)</t>
    <phoneticPr fontId="17" type="noConversion"/>
  </si>
  <si>
    <t>지목</t>
    <phoneticPr fontId="17" type="noConversion"/>
  </si>
  <si>
    <t>비율</t>
    <phoneticPr fontId="17" type="noConversion"/>
  </si>
  <si>
    <t>기타</t>
    <phoneticPr fontId="17" type="noConversion"/>
  </si>
  <si>
    <t>1 전체편입토지집계표</t>
    <phoneticPr fontId="17" type="noConversion"/>
  </si>
  <si>
    <t>국토교통부</t>
    <phoneticPr fontId="17" type="noConversion"/>
  </si>
  <si>
    <t>농림축산식품부</t>
    <phoneticPr fontId="17" type="noConversion"/>
  </si>
  <si>
    <t>국(국토교통부)</t>
    <phoneticPr fontId="16" type="noConversion"/>
  </si>
  <si>
    <t>국(국토교통부)</t>
    <phoneticPr fontId="17" type="noConversion"/>
  </si>
  <si>
    <t>향교재산</t>
  </si>
  <si>
    <t>기획재정부</t>
    <phoneticPr fontId="17" type="noConversion"/>
  </si>
  <si>
    <t>국세청</t>
    <phoneticPr fontId="17" type="noConversion"/>
  </si>
  <si>
    <t>산림청</t>
    <phoneticPr fontId="17" type="noConversion"/>
  </si>
  <si>
    <t>전라남도</t>
    <phoneticPr fontId="17" type="noConversion"/>
  </si>
  <si>
    <t>진도군</t>
    <phoneticPr fontId="17" type="noConversion"/>
  </si>
  <si>
    <t>국(기획재정부)</t>
    <phoneticPr fontId="17" type="noConversion"/>
  </si>
  <si>
    <t>국(국토교통부)</t>
    <phoneticPr fontId="17" type="noConversion"/>
  </si>
  <si>
    <t>국(농림축산식품부)</t>
    <phoneticPr fontId="17" type="noConversion"/>
  </si>
  <si>
    <t>국(국세청)</t>
    <phoneticPr fontId="17" type="noConversion"/>
  </si>
  <si>
    <t>국(산림청)</t>
    <phoneticPr fontId="17" type="noConversion"/>
  </si>
  <si>
    <t>전라남도교육감</t>
    <phoneticPr fontId="17" type="noConversion"/>
  </si>
  <si>
    <t>미등기</t>
    <phoneticPr fontId="17" type="noConversion"/>
  </si>
  <si>
    <t>2 소유별 집계표</t>
    <phoneticPr fontId="17" type="noConversion"/>
  </si>
  <si>
    <t>국유지</t>
    <phoneticPr fontId="17" type="noConversion"/>
  </si>
  <si>
    <t>공유지</t>
    <phoneticPr fontId="17" type="noConversion"/>
  </si>
  <si>
    <t>사유지</t>
    <phoneticPr fontId="17" type="noConversion"/>
  </si>
  <si>
    <t>1188-1</t>
    <phoneticPr fontId="16" type="noConversion"/>
  </si>
  <si>
    <t>전</t>
    <phoneticPr fontId="16" type="noConversion"/>
  </si>
  <si>
    <t>1181-1</t>
    <phoneticPr fontId="16" type="noConversion"/>
  </si>
  <si>
    <t>읍면</t>
    <phoneticPr fontId="16" type="noConversion"/>
  </si>
  <si>
    <t>리</t>
    <phoneticPr fontId="16" type="noConversion"/>
  </si>
  <si>
    <t>남동</t>
    <phoneticPr fontId="16" type="noConversion"/>
  </si>
  <si>
    <t>연동</t>
    <phoneticPr fontId="16" type="noConversion"/>
  </si>
  <si>
    <t>백동</t>
    <phoneticPr fontId="16" type="noConversion"/>
  </si>
  <si>
    <t>봉상</t>
    <phoneticPr fontId="16" type="noConversion"/>
  </si>
  <si>
    <t>석교</t>
    <phoneticPr fontId="16" type="noConversion"/>
  </si>
  <si>
    <t>사령</t>
    <phoneticPr fontId="16" type="noConversion"/>
  </si>
  <si>
    <t>고정</t>
    <phoneticPr fontId="16" type="noConversion"/>
  </si>
  <si>
    <t>삼막</t>
    <phoneticPr fontId="16" type="noConversion"/>
  </si>
  <si>
    <t>염장</t>
    <phoneticPr fontId="16" type="noConversion"/>
  </si>
  <si>
    <t>포산</t>
    <phoneticPr fontId="16" type="noConversion"/>
  </si>
  <si>
    <t>진도</t>
    <phoneticPr fontId="16" type="noConversion"/>
  </si>
  <si>
    <t>남동</t>
    <phoneticPr fontId="16" type="noConversion"/>
  </si>
  <si>
    <t>임회</t>
    <phoneticPr fontId="16" type="noConversion"/>
  </si>
  <si>
    <t>백헌은</t>
    <phoneticPr fontId="16" type="noConversion"/>
  </si>
  <si>
    <t>정*호외 1인</t>
    <phoneticPr fontId="16" type="noConversion"/>
  </si>
  <si>
    <t xml:space="preserve">임회면 남동리 </t>
    <phoneticPr fontId="16" type="noConversion"/>
  </si>
  <si>
    <t>박*재</t>
    <phoneticPr fontId="16" type="noConversion"/>
  </si>
  <si>
    <t>김*옥</t>
    <phoneticPr fontId="16" type="noConversion"/>
  </si>
  <si>
    <t>김*순</t>
    <phoneticPr fontId="16" type="noConversion"/>
  </si>
  <si>
    <t>박*배</t>
    <phoneticPr fontId="16" type="noConversion"/>
  </si>
  <si>
    <t>이*구</t>
    <phoneticPr fontId="16" type="noConversion"/>
  </si>
  <si>
    <t>김*한</t>
    <phoneticPr fontId="16" type="noConversion"/>
  </si>
  <si>
    <t>이*준외 1인</t>
    <phoneticPr fontId="16" type="noConversion"/>
  </si>
  <si>
    <t>김*성</t>
    <phoneticPr fontId="16" type="noConversion"/>
  </si>
  <si>
    <t>백*수</t>
    <phoneticPr fontId="16" type="noConversion"/>
  </si>
  <si>
    <t>이*례</t>
    <phoneticPr fontId="16" type="noConversion"/>
  </si>
  <si>
    <t>김*식</t>
    <phoneticPr fontId="16" type="noConversion"/>
  </si>
  <si>
    <t>김*심외 1인</t>
    <phoneticPr fontId="16" type="noConversion"/>
  </si>
  <si>
    <t>정*흔</t>
    <phoneticPr fontId="16" type="noConversion"/>
  </si>
  <si>
    <t>이*경외 1인</t>
    <phoneticPr fontId="16" type="noConversion"/>
  </si>
  <si>
    <t>김*흥</t>
    <phoneticPr fontId="16" type="noConversion"/>
  </si>
  <si>
    <t>수국건설주식회사</t>
    <phoneticPr fontId="16" type="noConversion"/>
  </si>
  <si>
    <t>홍*경</t>
    <phoneticPr fontId="16" type="noConversion"/>
  </si>
  <si>
    <t>이*린</t>
    <phoneticPr fontId="16" type="noConversion"/>
  </si>
  <si>
    <t>김*호</t>
    <phoneticPr fontId="16" type="noConversion"/>
  </si>
  <si>
    <t>이*준</t>
    <phoneticPr fontId="16" type="noConversion"/>
  </si>
  <si>
    <t>김*범</t>
    <phoneticPr fontId="16" type="noConversion"/>
  </si>
  <si>
    <t>김*주</t>
    <phoneticPr fontId="16" type="noConversion"/>
  </si>
  <si>
    <t>이*남</t>
    <phoneticPr fontId="16" type="noConversion"/>
  </si>
  <si>
    <t>강*례</t>
    <phoneticPr fontId="16" type="noConversion"/>
  </si>
  <si>
    <t>이*학</t>
    <phoneticPr fontId="16" type="noConversion"/>
  </si>
  <si>
    <t>이*학</t>
    <phoneticPr fontId="16" type="noConversion"/>
  </si>
  <si>
    <t>이*수</t>
    <phoneticPr fontId="16" type="noConversion"/>
  </si>
  <si>
    <t>박*윤</t>
    <phoneticPr fontId="16" type="noConversion"/>
  </si>
  <si>
    <t>한*례</t>
    <phoneticPr fontId="16" type="noConversion"/>
  </si>
  <si>
    <t>임*윤</t>
    <phoneticPr fontId="16" type="noConversion"/>
  </si>
  <si>
    <t>박*례</t>
    <phoneticPr fontId="16" type="noConversion"/>
  </si>
  <si>
    <t>이*일</t>
    <phoneticPr fontId="16" type="noConversion"/>
  </si>
  <si>
    <t>김*종</t>
    <phoneticPr fontId="16" type="noConversion"/>
  </si>
  <si>
    <t>김*복</t>
    <phoneticPr fontId="16" type="noConversion"/>
  </si>
  <si>
    <t>김*근</t>
    <phoneticPr fontId="16" type="noConversion"/>
  </si>
  <si>
    <t>이*판</t>
    <phoneticPr fontId="16" type="noConversion"/>
  </si>
  <si>
    <t>이*순</t>
    <phoneticPr fontId="16" type="noConversion"/>
  </si>
  <si>
    <t>강*예</t>
    <phoneticPr fontId="16" type="noConversion"/>
  </si>
  <si>
    <t>이*환</t>
    <phoneticPr fontId="16" type="noConversion"/>
  </si>
  <si>
    <t>황*선</t>
    <phoneticPr fontId="16" type="noConversion"/>
  </si>
  <si>
    <t>김*우</t>
    <phoneticPr fontId="16" type="noConversion"/>
  </si>
  <si>
    <t>이*만</t>
    <phoneticPr fontId="16" type="noConversion"/>
  </si>
  <si>
    <t>김*흥</t>
    <phoneticPr fontId="16" type="noConversion"/>
  </si>
  <si>
    <t>이*현</t>
    <phoneticPr fontId="16" type="noConversion"/>
  </si>
  <si>
    <t>이*근</t>
    <phoneticPr fontId="16" type="noConversion"/>
  </si>
  <si>
    <t>김*필</t>
    <phoneticPr fontId="16" type="noConversion"/>
  </si>
  <si>
    <t>이*진</t>
    <phoneticPr fontId="16" type="noConversion"/>
  </si>
  <si>
    <t>김*일</t>
    <phoneticPr fontId="16" type="noConversion"/>
  </si>
  <si>
    <t>이*송</t>
    <phoneticPr fontId="16" type="noConversion"/>
  </si>
  <si>
    <t>김*종외 2인</t>
    <phoneticPr fontId="16" type="noConversion"/>
  </si>
  <si>
    <t>이*성외 4인</t>
    <phoneticPr fontId="16" type="noConversion"/>
  </si>
  <si>
    <t>이*종</t>
    <phoneticPr fontId="16" type="noConversion"/>
  </si>
  <si>
    <t>이*헌</t>
    <phoneticPr fontId="16" type="noConversion"/>
  </si>
  <si>
    <t>이*석</t>
    <phoneticPr fontId="16" type="noConversion"/>
  </si>
  <si>
    <t>박*주</t>
    <phoneticPr fontId="16" type="noConversion"/>
  </si>
  <si>
    <t>이*주</t>
    <phoneticPr fontId="16" type="noConversion"/>
  </si>
  <si>
    <t>장*운</t>
    <phoneticPr fontId="16" type="noConversion"/>
  </si>
  <si>
    <t>김*용</t>
    <phoneticPr fontId="16" type="noConversion"/>
  </si>
  <si>
    <t>김*만</t>
    <phoneticPr fontId="16" type="noConversion"/>
  </si>
  <si>
    <t>손*종</t>
    <phoneticPr fontId="16" type="noConversion"/>
  </si>
  <si>
    <t>이*현</t>
    <phoneticPr fontId="16" type="noConversion"/>
  </si>
  <si>
    <t>손*태</t>
    <phoneticPr fontId="16" type="noConversion"/>
  </si>
  <si>
    <t>김*장</t>
    <phoneticPr fontId="16" type="noConversion"/>
  </si>
  <si>
    <t>김*영</t>
    <phoneticPr fontId="16" type="noConversion"/>
  </si>
  <si>
    <t>김*오</t>
    <phoneticPr fontId="16" type="noConversion"/>
  </si>
  <si>
    <t>김*재</t>
    <phoneticPr fontId="16" type="noConversion"/>
  </si>
  <si>
    <t>송*월</t>
    <phoneticPr fontId="16" type="noConversion"/>
  </si>
  <si>
    <t>구*숙</t>
    <phoneticPr fontId="16" type="noConversion"/>
  </si>
  <si>
    <t>김*열</t>
    <phoneticPr fontId="16" type="noConversion"/>
  </si>
  <si>
    <t>이*자</t>
    <phoneticPr fontId="16" type="noConversion"/>
  </si>
  <si>
    <t>김*수</t>
    <phoneticPr fontId="16" type="noConversion"/>
  </si>
  <si>
    <t>김*자</t>
    <phoneticPr fontId="16" type="noConversion"/>
  </si>
  <si>
    <t>박*철</t>
    <phoneticPr fontId="16" type="noConversion"/>
  </si>
  <si>
    <t>김*섭</t>
    <phoneticPr fontId="16" type="noConversion"/>
  </si>
  <si>
    <t>김*길</t>
    <phoneticPr fontId="16" type="noConversion"/>
  </si>
  <si>
    <t>김*삼</t>
    <phoneticPr fontId="16" type="noConversion"/>
  </si>
  <si>
    <t>박*용</t>
    <phoneticPr fontId="16" type="noConversion"/>
  </si>
  <si>
    <t>김*도</t>
    <phoneticPr fontId="16" type="noConversion"/>
  </si>
  <si>
    <t>강*복외 1인</t>
    <phoneticPr fontId="16" type="noConversion"/>
  </si>
  <si>
    <t>강*준</t>
    <phoneticPr fontId="16" type="noConversion"/>
  </si>
  <si>
    <t>강*지</t>
    <phoneticPr fontId="16" type="noConversion"/>
  </si>
  <si>
    <t>강*천</t>
    <phoneticPr fontId="16" type="noConversion"/>
  </si>
  <si>
    <t>강*선</t>
    <phoneticPr fontId="16" type="noConversion"/>
  </si>
  <si>
    <t>강*수</t>
    <phoneticPr fontId="16" type="noConversion"/>
  </si>
  <si>
    <t>강*욱</t>
    <phoneticPr fontId="16" type="noConversion"/>
  </si>
  <si>
    <t>강*동</t>
    <phoneticPr fontId="16" type="noConversion"/>
  </si>
  <si>
    <t>강*민</t>
    <phoneticPr fontId="16" type="noConversion"/>
  </si>
  <si>
    <t>강*봉</t>
    <phoneticPr fontId="16" type="noConversion"/>
  </si>
  <si>
    <t>강*태</t>
    <phoneticPr fontId="16" type="noConversion"/>
  </si>
  <si>
    <t>강*태</t>
    <phoneticPr fontId="16" type="noConversion"/>
  </si>
  <si>
    <t>강*심외 1인</t>
    <phoneticPr fontId="16" type="noConversion"/>
  </si>
  <si>
    <t>강*운</t>
    <phoneticPr fontId="16" type="noConversion"/>
  </si>
  <si>
    <t>강*길</t>
    <phoneticPr fontId="16" type="noConversion"/>
  </si>
  <si>
    <t>강*섭</t>
    <phoneticPr fontId="16" type="noConversion"/>
  </si>
  <si>
    <t>강*조</t>
    <phoneticPr fontId="16" type="noConversion"/>
  </si>
  <si>
    <t>고*춘</t>
    <phoneticPr fontId="16" type="noConversion"/>
  </si>
  <si>
    <t>고*연</t>
    <phoneticPr fontId="16" type="noConversion"/>
  </si>
  <si>
    <t>고*재</t>
    <phoneticPr fontId="16" type="noConversion"/>
  </si>
  <si>
    <t>고*현</t>
    <phoneticPr fontId="16" type="noConversion"/>
  </si>
  <si>
    <t>고*현</t>
    <phoneticPr fontId="16" type="noConversion"/>
  </si>
  <si>
    <t>공*진</t>
    <phoneticPr fontId="16" type="noConversion"/>
  </si>
  <si>
    <t>곽*운</t>
    <phoneticPr fontId="16" type="noConversion"/>
  </si>
  <si>
    <t>곽*덕</t>
    <phoneticPr fontId="16" type="noConversion"/>
  </si>
  <si>
    <t>곽*철</t>
    <phoneticPr fontId="16" type="noConversion"/>
  </si>
  <si>
    <t>곽*철</t>
    <phoneticPr fontId="16" type="noConversion"/>
  </si>
  <si>
    <t>곽*희</t>
    <phoneticPr fontId="16" type="noConversion"/>
  </si>
  <si>
    <t>곽*태</t>
    <phoneticPr fontId="16" type="noConversion"/>
  </si>
  <si>
    <t>곽*무</t>
    <phoneticPr fontId="16" type="noConversion"/>
  </si>
  <si>
    <t>곽*규</t>
    <phoneticPr fontId="16" type="noConversion"/>
  </si>
  <si>
    <t>곽*섭</t>
    <phoneticPr fontId="16" type="noConversion"/>
  </si>
  <si>
    <t>곽*정</t>
    <phoneticPr fontId="16" type="noConversion"/>
  </si>
  <si>
    <t>곽*섭</t>
    <phoneticPr fontId="16" type="noConversion"/>
  </si>
  <si>
    <t>김*숙</t>
    <phoneticPr fontId="16" type="noConversion"/>
  </si>
  <si>
    <t>김*조외 2인</t>
    <phoneticPr fontId="16" type="noConversion"/>
  </si>
  <si>
    <t>김*선</t>
    <phoneticPr fontId="16" type="noConversion"/>
  </si>
  <si>
    <t>김*운</t>
    <phoneticPr fontId="16" type="noConversion"/>
  </si>
  <si>
    <t>김*봉</t>
    <phoneticPr fontId="16" type="noConversion"/>
  </si>
  <si>
    <t>김*형</t>
    <phoneticPr fontId="16" type="noConversion"/>
  </si>
  <si>
    <t>김*국</t>
    <phoneticPr fontId="16" type="noConversion"/>
  </si>
  <si>
    <t>김*국외 1인</t>
    <phoneticPr fontId="16" type="noConversion"/>
  </si>
  <si>
    <t>김*현</t>
    <phoneticPr fontId="16" type="noConversion"/>
  </si>
  <si>
    <t>김*홍</t>
    <phoneticPr fontId="16" type="noConversion"/>
  </si>
  <si>
    <t>김*암외 5인</t>
    <phoneticPr fontId="16" type="noConversion"/>
  </si>
  <si>
    <t>김*광</t>
    <phoneticPr fontId="16" type="noConversion"/>
  </si>
  <si>
    <t>김*예</t>
    <phoneticPr fontId="16" type="noConversion"/>
  </si>
  <si>
    <t>김*철</t>
    <phoneticPr fontId="16" type="noConversion"/>
  </si>
  <si>
    <t>김*희외 2인</t>
    <phoneticPr fontId="16" type="noConversion"/>
  </si>
  <si>
    <t>김*규</t>
    <phoneticPr fontId="16" type="noConversion"/>
  </si>
  <si>
    <t>김*진</t>
    <phoneticPr fontId="16" type="noConversion"/>
  </si>
  <si>
    <t>김*문</t>
    <phoneticPr fontId="16" type="noConversion"/>
  </si>
  <si>
    <t>김*심</t>
    <phoneticPr fontId="16" type="noConversion"/>
  </si>
  <si>
    <t>김*휴외 2인</t>
    <phoneticPr fontId="16" type="noConversion"/>
  </si>
  <si>
    <t>김*홍</t>
    <phoneticPr fontId="16" type="noConversion"/>
  </si>
  <si>
    <t>김*철</t>
    <phoneticPr fontId="16" type="noConversion"/>
  </si>
  <si>
    <t>김*일</t>
    <phoneticPr fontId="16" type="noConversion"/>
  </si>
  <si>
    <t>김*주외 1인</t>
    <phoneticPr fontId="16" type="noConversion"/>
  </si>
  <si>
    <t>김*경</t>
    <phoneticPr fontId="16" type="noConversion"/>
  </si>
  <si>
    <t>김*희</t>
    <phoneticPr fontId="16" type="noConversion"/>
  </si>
  <si>
    <t>김*심</t>
    <phoneticPr fontId="16" type="noConversion"/>
  </si>
  <si>
    <t>김*인</t>
    <phoneticPr fontId="16" type="noConversion"/>
  </si>
  <si>
    <t>김*언</t>
    <phoneticPr fontId="16" type="noConversion"/>
  </si>
  <si>
    <t>한*룡</t>
    <phoneticPr fontId="16" type="noConversion"/>
  </si>
  <si>
    <t>박*심</t>
    <phoneticPr fontId="16" type="noConversion"/>
  </si>
  <si>
    <t>김*선</t>
    <phoneticPr fontId="16" type="noConversion"/>
  </si>
  <si>
    <t>이*실</t>
    <phoneticPr fontId="16" type="noConversion"/>
  </si>
  <si>
    <t>김*규</t>
    <phoneticPr fontId="16" type="noConversion"/>
  </si>
  <si>
    <t>임*영</t>
    <phoneticPr fontId="16" type="noConversion"/>
  </si>
  <si>
    <t>박*자</t>
    <phoneticPr fontId="16" type="noConversion"/>
  </si>
  <si>
    <t>김*수외 2인</t>
    <phoneticPr fontId="16" type="noConversion"/>
  </si>
  <si>
    <t>박*지</t>
    <phoneticPr fontId="16" type="noConversion"/>
  </si>
  <si>
    <t>김*모</t>
    <phoneticPr fontId="16" type="noConversion"/>
  </si>
  <si>
    <t>하*자</t>
    <phoneticPr fontId="16" type="noConversion"/>
  </si>
  <si>
    <t>김*익외 2인</t>
    <phoneticPr fontId="16" type="noConversion"/>
  </si>
  <si>
    <t>문*심</t>
    <phoneticPr fontId="16" type="noConversion"/>
  </si>
  <si>
    <t>김*대</t>
    <phoneticPr fontId="16" type="noConversion"/>
  </si>
  <si>
    <t>김*기</t>
    <phoneticPr fontId="16" type="noConversion"/>
  </si>
  <si>
    <t>황*근</t>
    <phoneticPr fontId="16" type="noConversion"/>
  </si>
  <si>
    <t>이*덕외 7인</t>
    <phoneticPr fontId="16" type="noConversion"/>
  </si>
  <si>
    <t>이*성</t>
    <phoneticPr fontId="16" type="noConversion"/>
  </si>
  <si>
    <t>김*림</t>
    <phoneticPr fontId="16" type="noConversion"/>
  </si>
  <si>
    <t>박*진</t>
    <phoneticPr fontId="16" type="noConversion"/>
  </si>
  <si>
    <t>김*룡</t>
    <phoneticPr fontId="16" type="noConversion"/>
  </si>
  <si>
    <t>조*근외 5인</t>
    <phoneticPr fontId="16" type="noConversion"/>
  </si>
  <si>
    <t>박*심외 3인</t>
    <phoneticPr fontId="16" type="noConversion"/>
  </si>
  <si>
    <t>김*찬외 4인</t>
    <phoneticPr fontId="16" type="noConversion"/>
  </si>
  <si>
    <t>이*숙</t>
    <phoneticPr fontId="16" type="noConversion"/>
  </si>
  <si>
    <t>배*문</t>
    <phoneticPr fontId="16" type="noConversion"/>
  </si>
  <si>
    <t>전*자</t>
    <phoneticPr fontId="16" type="noConversion"/>
  </si>
  <si>
    <t>전*자</t>
    <phoneticPr fontId="16" type="noConversion"/>
  </si>
  <si>
    <t>장*열</t>
    <phoneticPr fontId="16" type="noConversion"/>
  </si>
  <si>
    <t>장*식</t>
    <phoneticPr fontId="16" type="noConversion"/>
  </si>
  <si>
    <t>양*성</t>
    <phoneticPr fontId="16" type="noConversion"/>
  </si>
  <si>
    <t>이*문</t>
    <phoneticPr fontId="16" type="noConversion"/>
  </si>
  <si>
    <t>최*하외 2인</t>
    <phoneticPr fontId="16" type="noConversion"/>
  </si>
  <si>
    <t>임*정</t>
    <phoneticPr fontId="16" type="noConversion"/>
  </si>
  <si>
    <t>박*실</t>
    <phoneticPr fontId="16" type="noConversion"/>
  </si>
  <si>
    <t>박*돌</t>
    <phoneticPr fontId="16" type="noConversion"/>
  </si>
  <si>
    <t>양*영</t>
    <phoneticPr fontId="16" type="noConversion"/>
  </si>
  <si>
    <t>김*식외 1인</t>
    <phoneticPr fontId="16" type="noConversion"/>
  </si>
  <si>
    <t>박*준외 2인</t>
    <phoneticPr fontId="16" type="noConversion"/>
  </si>
  <si>
    <t>김*현</t>
    <phoneticPr fontId="16" type="noConversion"/>
  </si>
  <si>
    <t>이*양</t>
    <phoneticPr fontId="16" type="noConversion"/>
  </si>
  <si>
    <t>이*신</t>
    <phoneticPr fontId="16" type="noConversion"/>
  </si>
  <si>
    <t>양*균</t>
    <phoneticPr fontId="16" type="noConversion"/>
  </si>
  <si>
    <t>이*숙</t>
    <phoneticPr fontId="16" type="noConversion"/>
  </si>
  <si>
    <t>양*영</t>
    <phoneticPr fontId="16" type="noConversion"/>
  </si>
  <si>
    <t>양*옥</t>
    <phoneticPr fontId="16" type="noConversion"/>
  </si>
  <si>
    <t>김*열외 1인</t>
    <phoneticPr fontId="16" type="noConversion"/>
  </si>
  <si>
    <t>조*선</t>
    <phoneticPr fontId="16" type="noConversion"/>
  </si>
  <si>
    <t>김*산</t>
    <phoneticPr fontId="16" type="noConversion"/>
  </si>
  <si>
    <t>박*영</t>
    <phoneticPr fontId="16" type="noConversion"/>
  </si>
  <si>
    <t>박*화</t>
    <phoneticPr fontId="16" type="noConversion"/>
  </si>
  <si>
    <t>장*식</t>
    <phoneticPr fontId="16" type="noConversion"/>
  </si>
  <si>
    <t>최*원</t>
    <phoneticPr fontId="16" type="noConversion"/>
  </si>
  <si>
    <t>김*신</t>
    <phoneticPr fontId="16" type="noConversion"/>
  </si>
  <si>
    <t>장*기</t>
    <phoneticPr fontId="16" type="noConversion"/>
  </si>
  <si>
    <t>박*욱</t>
    <phoneticPr fontId="16" type="noConversion"/>
  </si>
  <si>
    <t>양*운</t>
    <phoneticPr fontId="16" type="noConversion"/>
  </si>
  <si>
    <t>양*훈</t>
    <phoneticPr fontId="16" type="noConversion"/>
  </si>
  <si>
    <t>장*용</t>
    <phoneticPr fontId="16" type="noConversion"/>
  </si>
  <si>
    <t>김*서</t>
    <phoneticPr fontId="16" type="noConversion"/>
  </si>
  <si>
    <t>임*자</t>
    <phoneticPr fontId="16" type="noConversion"/>
  </si>
  <si>
    <t>양*현</t>
    <phoneticPr fontId="16" type="noConversion"/>
  </si>
  <si>
    <t>이*욱</t>
    <phoneticPr fontId="16" type="noConversion"/>
  </si>
  <si>
    <t>이*복</t>
    <phoneticPr fontId="16" type="noConversion"/>
  </si>
  <si>
    <t>김*엽</t>
    <phoneticPr fontId="16" type="noConversion"/>
  </si>
  <si>
    <t>김*진</t>
    <phoneticPr fontId="16" type="noConversion"/>
  </si>
  <si>
    <t>조*창</t>
    <phoneticPr fontId="16" type="noConversion"/>
  </si>
  <si>
    <t>김*두</t>
    <phoneticPr fontId="16" type="noConversion"/>
  </si>
  <si>
    <t>허*수</t>
    <phoneticPr fontId="16" type="noConversion"/>
  </si>
  <si>
    <t>양*준</t>
    <phoneticPr fontId="16" type="noConversion"/>
  </si>
  <si>
    <t>이*범</t>
    <phoneticPr fontId="16" type="noConversion"/>
  </si>
  <si>
    <t>이*현</t>
    <phoneticPr fontId="16" type="noConversion"/>
  </si>
  <si>
    <t>이*용</t>
    <phoneticPr fontId="16" type="noConversion"/>
  </si>
  <si>
    <t>이*천외 2인</t>
    <phoneticPr fontId="16" type="noConversion"/>
  </si>
  <si>
    <t>이*웅</t>
    <phoneticPr fontId="16" type="noConversion"/>
  </si>
  <si>
    <t>장*심</t>
    <phoneticPr fontId="16" type="noConversion"/>
  </si>
  <si>
    <t>조*현</t>
    <phoneticPr fontId="16" type="noConversion"/>
  </si>
  <si>
    <t>최*률</t>
    <phoneticPr fontId="16" type="noConversion"/>
  </si>
  <si>
    <t>소*생</t>
    <phoneticPr fontId="16" type="noConversion"/>
  </si>
  <si>
    <t>박*삼외 2인</t>
    <phoneticPr fontId="16" type="noConversion"/>
  </si>
  <si>
    <t>이*경</t>
    <phoneticPr fontId="16" type="noConversion"/>
  </si>
  <si>
    <t>한*자</t>
    <phoneticPr fontId="16" type="noConversion"/>
  </si>
  <si>
    <t>이*춘</t>
    <phoneticPr fontId="16" type="noConversion"/>
  </si>
  <si>
    <t>박*국</t>
    <phoneticPr fontId="16" type="noConversion"/>
  </si>
  <si>
    <t>김*열</t>
    <phoneticPr fontId="16" type="noConversion"/>
  </si>
  <si>
    <t>김*렬</t>
    <phoneticPr fontId="16" type="noConversion"/>
  </si>
  <si>
    <t>박*삼외 2인</t>
    <phoneticPr fontId="16" type="noConversion"/>
  </si>
  <si>
    <t>김*록외 2인</t>
    <phoneticPr fontId="16" type="noConversion"/>
  </si>
  <si>
    <t>박*후</t>
    <phoneticPr fontId="16" type="noConversion"/>
  </si>
  <si>
    <t>장*천</t>
    <phoneticPr fontId="16" type="noConversion"/>
  </si>
  <si>
    <t>전*덕</t>
    <phoneticPr fontId="16" type="noConversion"/>
  </si>
  <si>
    <t>봉*욱</t>
    <phoneticPr fontId="16" type="noConversion"/>
  </si>
  <si>
    <t>정*인</t>
    <phoneticPr fontId="16" type="noConversion"/>
  </si>
  <si>
    <t>하*용</t>
    <phoneticPr fontId="16" type="noConversion"/>
  </si>
  <si>
    <t>양*봉외 1인</t>
    <phoneticPr fontId="16" type="noConversion"/>
  </si>
  <si>
    <t>김*렬</t>
    <phoneticPr fontId="16" type="noConversion"/>
  </si>
  <si>
    <t>이*의</t>
    <phoneticPr fontId="16" type="noConversion"/>
  </si>
  <si>
    <t>손*상</t>
    <phoneticPr fontId="16" type="noConversion"/>
  </si>
  <si>
    <t>박*상</t>
    <phoneticPr fontId="16" type="noConversion"/>
  </si>
  <si>
    <t>임*란</t>
    <phoneticPr fontId="16" type="noConversion"/>
  </si>
  <si>
    <t>박*천</t>
    <phoneticPr fontId="16" type="noConversion"/>
  </si>
  <si>
    <t>차*용</t>
    <phoneticPr fontId="16" type="noConversion"/>
  </si>
  <si>
    <t>박*일</t>
    <phoneticPr fontId="16" type="noConversion"/>
  </si>
  <si>
    <t>박*준</t>
    <phoneticPr fontId="16" type="noConversion"/>
  </si>
  <si>
    <t>박*오</t>
    <phoneticPr fontId="16" type="noConversion"/>
  </si>
  <si>
    <t>김*문</t>
    <phoneticPr fontId="16" type="noConversion"/>
  </si>
  <si>
    <t>양*소</t>
    <phoneticPr fontId="16" type="noConversion"/>
  </si>
  <si>
    <t>박*옥</t>
    <phoneticPr fontId="16" type="noConversion"/>
  </si>
  <si>
    <t>황*민</t>
    <phoneticPr fontId="16" type="noConversion"/>
  </si>
  <si>
    <t>박*수</t>
    <phoneticPr fontId="16" type="noConversion"/>
  </si>
  <si>
    <t>박*실</t>
    <phoneticPr fontId="16" type="noConversion"/>
  </si>
  <si>
    <t>박*부</t>
    <phoneticPr fontId="16" type="noConversion"/>
  </si>
  <si>
    <t>박*하</t>
    <phoneticPr fontId="16" type="noConversion"/>
  </si>
  <si>
    <t>박*의</t>
    <phoneticPr fontId="16" type="noConversion"/>
  </si>
  <si>
    <t>함*엽</t>
    <phoneticPr fontId="16" type="noConversion"/>
  </si>
  <si>
    <t>박*현</t>
    <phoneticPr fontId="16" type="noConversion"/>
  </si>
  <si>
    <t>박*화</t>
    <phoneticPr fontId="16" type="noConversion"/>
  </si>
  <si>
    <t>박*률</t>
    <phoneticPr fontId="16" type="noConversion"/>
  </si>
  <si>
    <t>박*순</t>
    <phoneticPr fontId="16" type="noConversion"/>
  </si>
  <si>
    <t>하*심</t>
    <phoneticPr fontId="16" type="noConversion"/>
  </si>
  <si>
    <t>박*칠</t>
    <phoneticPr fontId="16" type="noConversion"/>
  </si>
  <si>
    <t>최*심</t>
    <phoneticPr fontId="16" type="noConversion"/>
  </si>
  <si>
    <t>서*형</t>
    <phoneticPr fontId="16" type="noConversion"/>
  </si>
  <si>
    <t>박*길</t>
    <phoneticPr fontId="16" type="noConversion"/>
  </si>
  <si>
    <t>박*민</t>
    <phoneticPr fontId="16" type="noConversion"/>
  </si>
  <si>
    <t>박*광</t>
    <phoneticPr fontId="16" type="noConversion"/>
  </si>
  <si>
    <t>김*운</t>
    <phoneticPr fontId="16" type="noConversion"/>
  </si>
  <si>
    <t>박*학외 2인</t>
    <phoneticPr fontId="16" type="noConversion"/>
  </si>
  <si>
    <t>최*정</t>
    <phoneticPr fontId="16" type="noConversion"/>
  </si>
  <si>
    <t>조*숙외 3인</t>
    <phoneticPr fontId="16" type="noConversion"/>
  </si>
  <si>
    <t>박*수</t>
    <phoneticPr fontId="16" type="noConversion"/>
  </si>
  <si>
    <t>박*명</t>
    <phoneticPr fontId="16" type="noConversion"/>
  </si>
  <si>
    <t>박*부</t>
    <phoneticPr fontId="16" type="noConversion"/>
  </si>
  <si>
    <t>허*숙</t>
    <phoneticPr fontId="16" type="noConversion"/>
  </si>
  <si>
    <t>허*숙</t>
    <phoneticPr fontId="16" type="noConversion"/>
  </si>
  <si>
    <t>박*승</t>
    <phoneticPr fontId="16" type="noConversion"/>
  </si>
  <si>
    <t>허*기</t>
    <phoneticPr fontId="16" type="noConversion"/>
  </si>
  <si>
    <t>허*행</t>
    <phoneticPr fontId="16" type="noConversion"/>
  </si>
  <si>
    <t>박*림</t>
    <phoneticPr fontId="16" type="noConversion"/>
  </si>
  <si>
    <t>박*길</t>
    <phoneticPr fontId="16" type="noConversion"/>
  </si>
  <si>
    <t>김*중</t>
    <phoneticPr fontId="16" type="noConversion"/>
  </si>
  <si>
    <t>김*길</t>
    <phoneticPr fontId="16" type="noConversion"/>
  </si>
  <si>
    <t>박*찬</t>
    <phoneticPr fontId="16" type="noConversion"/>
  </si>
  <si>
    <t>박*구</t>
    <phoneticPr fontId="16" type="noConversion"/>
  </si>
  <si>
    <t>윤*심</t>
    <phoneticPr fontId="16" type="noConversion"/>
  </si>
  <si>
    <t>박*구</t>
    <phoneticPr fontId="16" type="noConversion"/>
  </si>
  <si>
    <t>박*림</t>
    <phoneticPr fontId="16" type="noConversion"/>
  </si>
  <si>
    <t>정*순</t>
    <phoneticPr fontId="16" type="noConversion"/>
  </si>
  <si>
    <t>문*임</t>
    <phoneticPr fontId="16" type="noConversion"/>
  </si>
  <si>
    <t>홍*표</t>
    <phoneticPr fontId="16" type="noConversion"/>
  </si>
  <si>
    <t>이*섭</t>
    <phoneticPr fontId="16" type="noConversion"/>
  </si>
  <si>
    <t>한*춘</t>
    <phoneticPr fontId="16" type="noConversion"/>
  </si>
  <si>
    <t>임*만</t>
    <phoneticPr fontId="16" type="noConversion"/>
  </si>
  <si>
    <t>장*복</t>
    <phoneticPr fontId="16" type="noConversion"/>
  </si>
  <si>
    <t>오*정</t>
    <phoneticPr fontId="16" type="noConversion"/>
  </si>
  <si>
    <t>주*진</t>
    <phoneticPr fontId="16" type="noConversion"/>
  </si>
  <si>
    <t>박*식</t>
    <phoneticPr fontId="16" type="noConversion"/>
  </si>
  <si>
    <t>조*종외 1인</t>
    <phoneticPr fontId="16" type="noConversion"/>
  </si>
  <si>
    <t>한*심</t>
    <phoneticPr fontId="16" type="noConversion"/>
  </si>
  <si>
    <t>문*복</t>
    <phoneticPr fontId="16" type="noConversion"/>
  </si>
  <si>
    <t>조*환</t>
    <phoneticPr fontId="16" type="noConversion"/>
  </si>
  <si>
    <t>이*철</t>
    <phoneticPr fontId="16" type="noConversion"/>
  </si>
  <si>
    <t>이*창</t>
    <phoneticPr fontId="16" type="noConversion"/>
  </si>
  <si>
    <t>황*순</t>
    <phoneticPr fontId="16" type="noConversion"/>
  </si>
  <si>
    <t>전*남</t>
    <phoneticPr fontId="16" type="noConversion"/>
  </si>
  <si>
    <t>문*진</t>
    <phoneticPr fontId="16" type="noConversion"/>
  </si>
  <si>
    <t>이*애</t>
    <phoneticPr fontId="16" type="noConversion"/>
  </si>
  <si>
    <t>김*천</t>
    <phoneticPr fontId="16" type="noConversion"/>
  </si>
  <si>
    <t>양*식</t>
    <phoneticPr fontId="16" type="noConversion"/>
  </si>
  <si>
    <t>최*진</t>
    <phoneticPr fontId="16" type="noConversion"/>
  </si>
  <si>
    <t>최*하외 2인</t>
    <phoneticPr fontId="16" type="noConversion"/>
  </si>
  <si>
    <t>박*석</t>
    <phoneticPr fontId="16" type="noConversion"/>
  </si>
  <si>
    <t>김*원</t>
    <phoneticPr fontId="16" type="noConversion"/>
  </si>
  <si>
    <t>최*종</t>
    <phoneticPr fontId="16" type="noConversion"/>
  </si>
  <si>
    <t>오*용</t>
    <phoneticPr fontId="16" type="noConversion"/>
  </si>
  <si>
    <t>김*성</t>
    <phoneticPr fontId="16" type="noConversion"/>
  </si>
  <si>
    <t>최*채</t>
    <phoneticPr fontId="16" type="noConversion"/>
  </si>
  <si>
    <t>이*심</t>
    <phoneticPr fontId="16" type="noConversion"/>
  </si>
  <si>
    <t>최*채</t>
    <phoneticPr fontId="16" type="noConversion"/>
  </si>
  <si>
    <t>김*원</t>
    <phoneticPr fontId="16" type="noConversion"/>
  </si>
  <si>
    <t>손*홍</t>
    <phoneticPr fontId="16" type="noConversion"/>
  </si>
  <si>
    <t>김*수</t>
    <phoneticPr fontId="16" type="noConversion"/>
  </si>
  <si>
    <t>박*운</t>
    <phoneticPr fontId="16" type="noConversion"/>
  </si>
  <si>
    <t>한*암</t>
    <phoneticPr fontId="16" type="noConversion"/>
  </si>
  <si>
    <t>박*창</t>
    <phoneticPr fontId="16" type="noConversion"/>
  </si>
  <si>
    <t>김*겸</t>
    <phoneticPr fontId="16" type="noConversion"/>
  </si>
  <si>
    <t>양*태</t>
    <phoneticPr fontId="16" type="noConversion"/>
  </si>
  <si>
    <t>오*식</t>
    <phoneticPr fontId="16" type="noConversion"/>
  </si>
  <si>
    <t>김*록</t>
    <phoneticPr fontId="16" type="noConversion"/>
  </si>
  <si>
    <t>손*홍</t>
    <phoneticPr fontId="16" type="noConversion"/>
  </si>
  <si>
    <t>한*암</t>
    <phoneticPr fontId="16" type="noConversion"/>
  </si>
  <si>
    <t>정*식</t>
    <phoneticPr fontId="16" type="noConversion"/>
  </si>
  <si>
    <t>임*택</t>
    <phoneticPr fontId="16" type="noConversion"/>
  </si>
  <si>
    <t>정*치</t>
    <phoneticPr fontId="16" type="noConversion"/>
  </si>
  <si>
    <t>장*식</t>
    <phoneticPr fontId="16" type="noConversion"/>
  </si>
  <si>
    <t>박*홍</t>
    <phoneticPr fontId="16" type="noConversion"/>
  </si>
  <si>
    <t>조*현</t>
    <phoneticPr fontId="16" type="noConversion"/>
  </si>
  <si>
    <t>조*태</t>
    <phoneticPr fontId="16" type="noConversion"/>
  </si>
  <si>
    <t>문*영</t>
    <phoneticPr fontId="16" type="noConversion"/>
  </si>
  <si>
    <t>박*예</t>
    <phoneticPr fontId="16" type="noConversion"/>
  </si>
  <si>
    <t>정*신</t>
    <phoneticPr fontId="16" type="noConversion"/>
  </si>
  <si>
    <t>양*민</t>
    <phoneticPr fontId="16" type="noConversion"/>
  </si>
  <si>
    <t>김*환</t>
    <phoneticPr fontId="16" type="noConversion"/>
  </si>
  <si>
    <t>정*선</t>
    <phoneticPr fontId="16" type="noConversion"/>
  </si>
  <si>
    <t>신*현</t>
    <phoneticPr fontId="16" type="noConversion"/>
  </si>
  <si>
    <t>정*문외 3인</t>
    <phoneticPr fontId="16" type="noConversion"/>
  </si>
  <si>
    <t>정*산</t>
    <phoneticPr fontId="16" type="noConversion"/>
  </si>
  <si>
    <t>정*행</t>
    <phoneticPr fontId="16" type="noConversion"/>
  </si>
  <si>
    <t>이*라</t>
    <phoneticPr fontId="16" type="noConversion"/>
  </si>
  <si>
    <t>정*술</t>
    <phoneticPr fontId="16" type="noConversion"/>
  </si>
  <si>
    <t>문*재</t>
    <phoneticPr fontId="16" type="noConversion"/>
  </si>
  <si>
    <t>하*식</t>
    <phoneticPr fontId="16" type="noConversion"/>
  </si>
  <si>
    <t>양*대</t>
    <phoneticPr fontId="16" type="noConversion"/>
  </si>
  <si>
    <t>양*자외 1인</t>
    <phoneticPr fontId="16" type="noConversion"/>
  </si>
  <si>
    <t>하*호</t>
    <phoneticPr fontId="16" type="noConversion"/>
  </si>
  <si>
    <t>하*순</t>
    <phoneticPr fontId="16" type="noConversion"/>
  </si>
  <si>
    <t>박*매</t>
    <phoneticPr fontId="16" type="noConversion"/>
  </si>
  <si>
    <t>차*섭</t>
    <phoneticPr fontId="16" type="noConversion"/>
  </si>
  <si>
    <t>하*동</t>
    <phoneticPr fontId="16" type="noConversion"/>
  </si>
  <si>
    <t>박*정</t>
    <phoneticPr fontId="16" type="noConversion"/>
  </si>
  <si>
    <t>허*심</t>
    <phoneticPr fontId="16" type="noConversion"/>
  </si>
  <si>
    <t>박*임</t>
    <phoneticPr fontId="16" type="noConversion"/>
  </si>
  <si>
    <t>오*철</t>
    <phoneticPr fontId="16" type="noConversion"/>
  </si>
  <si>
    <t>조*수</t>
    <phoneticPr fontId="16" type="noConversion"/>
  </si>
  <si>
    <t>조*현외 2인</t>
    <phoneticPr fontId="16" type="noConversion"/>
  </si>
  <si>
    <t>박*숙외 1인</t>
    <phoneticPr fontId="16" type="noConversion"/>
  </si>
  <si>
    <t>이*영</t>
    <phoneticPr fontId="16" type="noConversion"/>
  </si>
  <si>
    <t>이*상</t>
    <phoneticPr fontId="16" type="noConversion"/>
  </si>
  <si>
    <t>이*삼</t>
    <phoneticPr fontId="16" type="noConversion"/>
  </si>
  <si>
    <t>이*호외 1인</t>
    <phoneticPr fontId="16" type="noConversion"/>
  </si>
  <si>
    <t>이*옥</t>
    <phoneticPr fontId="16" type="noConversion"/>
  </si>
  <si>
    <t>하*윤</t>
    <phoneticPr fontId="16" type="noConversion"/>
  </si>
  <si>
    <t>하*홍</t>
    <phoneticPr fontId="16" type="noConversion"/>
  </si>
  <si>
    <t>이*윤</t>
    <phoneticPr fontId="16" type="noConversion"/>
  </si>
  <si>
    <t>이*윤</t>
    <phoneticPr fontId="16" type="noConversion"/>
  </si>
  <si>
    <t>이*호</t>
    <phoneticPr fontId="16" type="noConversion"/>
  </si>
  <si>
    <t>이*림</t>
    <phoneticPr fontId="16" type="noConversion"/>
  </si>
  <si>
    <t>박*희</t>
    <phoneticPr fontId="16" type="noConversion"/>
  </si>
  <si>
    <t>하*길</t>
    <phoneticPr fontId="16" type="noConversion"/>
  </si>
  <si>
    <t>손*익</t>
    <phoneticPr fontId="16" type="noConversion"/>
  </si>
  <si>
    <t>손*익</t>
    <phoneticPr fontId="16" type="noConversion"/>
  </si>
  <si>
    <t>진도군 임회면 봉상리 890</t>
    <phoneticPr fontId="16" type="noConversion"/>
  </si>
  <si>
    <t>진도군임회면 연동리337</t>
    <phoneticPr fontId="16" type="noConversion"/>
  </si>
  <si>
    <t>김*환</t>
    <phoneticPr fontId="16" type="noConversion"/>
  </si>
  <si>
    <t>김*환</t>
    <phoneticPr fontId="16" type="noConversion"/>
  </si>
  <si>
    <t>진도군 임회면 사령리389</t>
    <phoneticPr fontId="16" type="noConversion"/>
  </si>
  <si>
    <t>김*만</t>
    <phoneticPr fontId="16" type="noConversion"/>
  </si>
  <si>
    <t>김*길</t>
    <phoneticPr fontId="16" type="noConversion"/>
  </si>
  <si>
    <t>김*태</t>
    <phoneticPr fontId="16" type="noConversion"/>
  </si>
  <si>
    <t>진도군임회면 봉상리 899</t>
    <phoneticPr fontId="16" type="noConversion"/>
  </si>
  <si>
    <t>허*</t>
    <phoneticPr fontId="16" type="noConversion"/>
  </si>
  <si>
    <t>하*산</t>
    <phoneticPr fontId="16" type="noConversion"/>
  </si>
  <si>
    <t>하*윤</t>
    <phoneticPr fontId="16" type="noConversion"/>
  </si>
  <si>
    <t>진도군임회면 고정리739</t>
    <phoneticPr fontId="16" type="noConversion"/>
  </si>
  <si>
    <t>하*규</t>
    <phoneticPr fontId="16" type="noConversion"/>
  </si>
  <si>
    <t>하*각</t>
    <phoneticPr fontId="16" type="noConversion"/>
  </si>
  <si>
    <t>하*준</t>
    <phoneticPr fontId="16" type="noConversion"/>
  </si>
  <si>
    <t>진도군 임회면 석교리762</t>
    <phoneticPr fontId="16" type="noConversion"/>
  </si>
  <si>
    <t>황*점</t>
    <phoneticPr fontId="16" type="noConversion"/>
  </si>
  <si>
    <t>임회면 석교리 258-3</t>
    <phoneticPr fontId="16" type="noConversion"/>
  </si>
  <si>
    <t>하*재</t>
    <phoneticPr fontId="16" type="noConversion"/>
  </si>
  <si>
    <t>하*훈</t>
    <phoneticPr fontId="16" type="noConversion"/>
  </si>
  <si>
    <t>하*우</t>
    <phoneticPr fontId="16" type="noConversion"/>
  </si>
  <si>
    <t>진도군 임회면 봉상리136</t>
    <phoneticPr fontId="16" type="noConversion"/>
  </si>
  <si>
    <t>신*창</t>
    <phoneticPr fontId="16" type="noConversion"/>
  </si>
  <si>
    <t>진도군 임회면 석교리 444</t>
    <phoneticPr fontId="16" type="noConversion"/>
  </si>
  <si>
    <t>김*근</t>
    <phoneticPr fontId="16" type="noConversion"/>
  </si>
  <si>
    <t>김*철</t>
    <phoneticPr fontId="16" type="noConversion"/>
  </si>
  <si>
    <t>김*화</t>
    <phoneticPr fontId="16" type="noConversion"/>
  </si>
  <si>
    <t>양*안외 3인</t>
    <phoneticPr fontId="16" type="noConversion"/>
  </si>
  <si>
    <t>양*용</t>
    <phoneticPr fontId="16" type="noConversion"/>
  </si>
  <si>
    <t>임회면 석교리 245</t>
    <phoneticPr fontId="16" type="noConversion"/>
  </si>
  <si>
    <t>문*심외 2인</t>
    <phoneticPr fontId="16" type="noConversion"/>
  </si>
  <si>
    <t>김*관</t>
    <phoneticPr fontId="16" type="noConversion"/>
  </si>
  <si>
    <t>김*태</t>
    <phoneticPr fontId="16" type="noConversion"/>
  </si>
  <si>
    <t>진도군 임회면 봉상리882</t>
    <phoneticPr fontId="16" type="noConversion"/>
  </si>
  <si>
    <t>김*돈</t>
    <phoneticPr fontId="16" type="noConversion"/>
  </si>
  <si>
    <t>김*단</t>
    <phoneticPr fontId="16" type="noConversion"/>
  </si>
  <si>
    <t>김*</t>
    <phoneticPr fontId="16" type="noConversion"/>
  </si>
  <si>
    <t>나*대</t>
    <phoneticPr fontId="16" type="noConversion"/>
  </si>
  <si>
    <t>진도군 임회면 고정리786</t>
    <phoneticPr fontId="16" type="noConversion"/>
  </si>
  <si>
    <t>박*근</t>
    <phoneticPr fontId="16" type="noConversion"/>
  </si>
  <si>
    <t>박*홍</t>
    <phoneticPr fontId="16" type="noConversion"/>
  </si>
  <si>
    <t>진도군 임회면 석교리 552</t>
    <phoneticPr fontId="16" type="noConversion"/>
  </si>
  <si>
    <t>진도군 임회면 상만리 703</t>
    <phoneticPr fontId="16" type="noConversion"/>
  </si>
  <si>
    <t>박*표</t>
    <phoneticPr fontId="16" type="noConversion"/>
  </si>
  <si>
    <t>박*성</t>
    <phoneticPr fontId="16" type="noConversion"/>
  </si>
  <si>
    <t>진도군 임회면 고정리795</t>
    <phoneticPr fontId="16" type="noConversion"/>
  </si>
  <si>
    <t>진도군 임회면 고정리591</t>
    <phoneticPr fontId="16" type="noConversion"/>
  </si>
  <si>
    <t>박*순</t>
    <phoneticPr fontId="16" type="noConversion"/>
  </si>
  <si>
    <t>박*수</t>
    <phoneticPr fontId="16" type="noConversion"/>
  </si>
  <si>
    <t>진도군 임회면 봉상리142</t>
    <phoneticPr fontId="16" type="noConversion"/>
  </si>
  <si>
    <t>진도군 임회면 석교리441</t>
    <phoneticPr fontId="16" type="noConversion"/>
  </si>
  <si>
    <t>박*조</t>
    <phoneticPr fontId="16" type="noConversion"/>
  </si>
  <si>
    <t>박*열</t>
    <phoneticPr fontId="16" type="noConversion"/>
  </si>
  <si>
    <t>박*심</t>
    <phoneticPr fontId="16" type="noConversion"/>
  </si>
  <si>
    <t>진도군 임회면 석교리782</t>
    <phoneticPr fontId="16" type="noConversion"/>
  </si>
  <si>
    <t>박*복</t>
    <phoneticPr fontId="16" type="noConversion"/>
  </si>
  <si>
    <t>진도군 임회면 석교리 450-1</t>
    <phoneticPr fontId="16" type="noConversion"/>
  </si>
  <si>
    <t>박*근</t>
    <phoneticPr fontId="16" type="noConversion"/>
  </si>
  <si>
    <t>진도군 임회면 석교리 765-9</t>
    <phoneticPr fontId="16" type="noConversion"/>
  </si>
  <si>
    <t>박*춘</t>
    <phoneticPr fontId="16" type="noConversion"/>
  </si>
  <si>
    <t>진도군 임회면 석교리 765</t>
    <phoneticPr fontId="16" type="noConversion"/>
  </si>
  <si>
    <t>진도군 임회면 석교리776</t>
    <phoneticPr fontId="16" type="noConversion"/>
  </si>
  <si>
    <t>진도군 임회면 석교리445</t>
    <phoneticPr fontId="16" type="noConversion"/>
  </si>
  <si>
    <t>진도군 임회면 석교리780</t>
    <phoneticPr fontId="16" type="noConversion"/>
  </si>
  <si>
    <t>진도군 임회면 석교리454-1</t>
    <phoneticPr fontId="16" type="noConversion"/>
  </si>
  <si>
    <t>진도군 임회면 석교리469-1</t>
    <phoneticPr fontId="16" type="noConversion"/>
  </si>
  <si>
    <t>진도군 임회면 석교리</t>
    <phoneticPr fontId="16" type="noConversion"/>
  </si>
  <si>
    <t>진도군 임회면 석교리792</t>
    <phoneticPr fontId="16" type="noConversion"/>
  </si>
  <si>
    <t>진도군 임회면 석교리245</t>
    <phoneticPr fontId="16" type="noConversion"/>
  </si>
  <si>
    <t>진도군 임회면 석교리346-2</t>
    <phoneticPr fontId="16" type="noConversion"/>
  </si>
  <si>
    <t>진도군 임회면 석교리444</t>
    <phoneticPr fontId="16" type="noConversion"/>
  </si>
  <si>
    <t>진도군 임회면 석교리780</t>
    <phoneticPr fontId="16" type="noConversion"/>
  </si>
  <si>
    <t>박*삼</t>
    <phoneticPr fontId="16" type="noConversion"/>
  </si>
  <si>
    <t>박*춘외 2인</t>
    <phoneticPr fontId="16" type="noConversion"/>
  </si>
  <si>
    <t>박*오외 1인</t>
    <phoneticPr fontId="16" type="noConversion"/>
  </si>
  <si>
    <t>박*백</t>
    <phoneticPr fontId="16" type="noConversion"/>
  </si>
  <si>
    <t>박*형</t>
    <phoneticPr fontId="16" type="noConversion"/>
  </si>
  <si>
    <t>진도군 임회면 고정리591</t>
    <phoneticPr fontId="16" type="noConversion"/>
  </si>
  <si>
    <t>진도군 임회면 사령리383</t>
    <phoneticPr fontId="16" type="noConversion"/>
  </si>
  <si>
    <t>박*정</t>
    <phoneticPr fontId="16" type="noConversion"/>
  </si>
  <si>
    <t>박*기</t>
    <phoneticPr fontId="16" type="noConversion"/>
  </si>
  <si>
    <t>박*안</t>
    <phoneticPr fontId="16" type="noConversion"/>
  </si>
  <si>
    <t>진도군 임회면 고정리 584</t>
    <phoneticPr fontId="16" type="noConversion"/>
  </si>
  <si>
    <t>진도군 임회면 고정리 586</t>
    <phoneticPr fontId="16" type="noConversion"/>
  </si>
  <si>
    <t>진도군 임회면 석교리774</t>
    <phoneticPr fontId="16" type="noConversion"/>
  </si>
  <si>
    <t>진도군 임회면 석교리242</t>
    <phoneticPr fontId="16" type="noConversion"/>
  </si>
  <si>
    <t>박*흥</t>
    <phoneticPr fontId="16" type="noConversion"/>
  </si>
  <si>
    <t>박*화</t>
    <phoneticPr fontId="16" type="noConversion"/>
  </si>
  <si>
    <t>손*자</t>
    <phoneticPr fontId="16" type="noConversion"/>
  </si>
  <si>
    <t>소*천</t>
    <phoneticPr fontId="16" type="noConversion"/>
  </si>
  <si>
    <t>소*창</t>
    <phoneticPr fontId="16" type="noConversion"/>
  </si>
  <si>
    <t>서*심</t>
    <phoneticPr fontId="16" type="noConversion"/>
  </si>
  <si>
    <t>진도군 임회면 봉상리 673</t>
    <phoneticPr fontId="16" type="noConversion"/>
  </si>
  <si>
    <t>진도군 임회면 봉상리 899</t>
    <phoneticPr fontId="16" type="noConversion"/>
  </si>
  <si>
    <t>설*심</t>
    <phoneticPr fontId="16" type="noConversion"/>
  </si>
  <si>
    <t>백*은</t>
    <phoneticPr fontId="16" type="noConversion"/>
  </si>
  <si>
    <t>손*심</t>
    <phoneticPr fontId="16" type="noConversion"/>
  </si>
  <si>
    <t>손*익</t>
    <phoneticPr fontId="16" type="noConversion"/>
  </si>
  <si>
    <t>손*익</t>
    <phoneticPr fontId="16" type="noConversion"/>
  </si>
  <si>
    <t>최*림</t>
    <phoneticPr fontId="16" type="noConversion"/>
  </si>
  <si>
    <t>조*종</t>
    <phoneticPr fontId="16" type="noConversion"/>
  </si>
  <si>
    <t>진도군 임회면 봉상리877</t>
    <phoneticPr fontId="16" type="noConversion"/>
  </si>
  <si>
    <t>진도군 임회면 석교리655</t>
    <phoneticPr fontId="16" type="noConversion"/>
  </si>
  <si>
    <t>임*성외 1인</t>
    <phoneticPr fontId="16" type="noConversion"/>
  </si>
  <si>
    <t>주*종</t>
    <phoneticPr fontId="16" type="noConversion"/>
  </si>
  <si>
    <t>최*범</t>
    <phoneticPr fontId="16" type="noConversion"/>
  </si>
  <si>
    <t>조*춘</t>
    <phoneticPr fontId="16" type="noConversion"/>
  </si>
  <si>
    <t>진도군 임회면봉상리168</t>
    <phoneticPr fontId="16" type="noConversion"/>
  </si>
  <si>
    <t>진도군 임회면 봉상리932-2</t>
    <phoneticPr fontId="16" type="noConversion"/>
  </si>
  <si>
    <t>진도군 임회면 석교리653</t>
    <phoneticPr fontId="16" type="noConversion"/>
  </si>
  <si>
    <t>주*준</t>
    <phoneticPr fontId="16" type="noConversion"/>
  </si>
  <si>
    <t>이*규</t>
    <phoneticPr fontId="16" type="noConversion"/>
  </si>
  <si>
    <t>조*래</t>
    <phoneticPr fontId="16" type="noConversion"/>
  </si>
  <si>
    <t>주*환</t>
    <phoneticPr fontId="16" type="noConversion"/>
  </si>
  <si>
    <t>진도군 임회면 석교리542</t>
    <phoneticPr fontId="16" type="noConversion"/>
  </si>
  <si>
    <t>진도군 임회면 석교리555</t>
    <phoneticPr fontId="16" type="noConversion"/>
  </si>
  <si>
    <t>어*금</t>
    <phoneticPr fontId="16" type="noConversion"/>
  </si>
  <si>
    <t>주*수</t>
    <phoneticPr fontId="16" type="noConversion"/>
  </si>
  <si>
    <t>주*하</t>
    <phoneticPr fontId="16" type="noConversion"/>
  </si>
  <si>
    <t>주*춘</t>
    <phoneticPr fontId="16" type="noConversion"/>
  </si>
  <si>
    <t>진도군 임회면 석교리656</t>
    <phoneticPr fontId="16" type="noConversion"/>
  </si>
  <si>
    <t>주*영</t>
    <phoneticPr fontId="16" type="noConversion"/>
  </si>
  <si>
    <t>주*현</t>
    <phoneticPr fontId="16" type="noConversion"/>
  </si>
  <si>
    <t>주*석</t>
    <phoneticPr fontId="16" type="noConversion"/>
  </si>
  <si>
    <t>오*덕</t>
    <phoneticPr fontId="16" type="noConversion"/>
  </si>
  <si>
    <t>진도군 임회면 석교리552</t>
    <phoneticPr fontId="16" type="noConversion"/>
  </si>
  <si>
    <t>주*후</t>
    <phoneticPr fontId="16" type="noConversion"/>
  </si>
  <si>
    <t>장*희</t>
    <phoneticPr fontId="16" type="noConversion"/>
  </si>
  <si>
    <t>진도군 임회면 석교리551-3</t>
    <phoneticPr fontId="16" type="noConversion"/>
  </si>
  <si>
    <t>신*춘외 2인</t>
    <phoneticPr fontId="16" type="noConversion"/>
  </si>
  <si>
    <t>진도군 임회면 석교리468</t>
    <phoneticPr fontId="16" type="noConversion"/>
  </si>
  <si>
    <t>이*교</t>
    <phoneticPr fontId="16" type="noConversion"/>
  </si>
  <si>
    <t>진도군 임회면 석교리276-3</t>
    <phoneticPr fontId="16" type="noConversion"/>
  </si>
  <si>
    <t>진도군 임회면 석교리765</t>
    <phoneticPr fontId="16" type="noConversion"/>
  </si>
  <si>
    <t>임*원</t>
    <phoneticPr fontId="16" type="noConversion"/>
  </si>
  <si>
    <t>이*희</t>
    <phoneticPr fontId="16" type="noConversion"/>
  </si>
  <si>
    <t>연*연</t>
    <phoneticPr fontId="16" type="noConversion"/>
  </si>
  <si>
    <t>진도군 임회면 석교리353-8</t>
    <phoneticPr fontId="16" type="noConversion"/>
  </si>
  <si>
    <t>조*자</t>
    <phoneticPr fontId="16" type="noConversion"/>
  </si>
  <si>
    <t>조*석</t>
    <phoneticPr fontId="16" type="noConversion"/>
  </si>
  <si>
    <t>진도군 임회면 석교리385</t>
    <phoneticPr fontId="16" type="noConversion"/>
  </si>
  <si>
    <t>장*성</t>
    <phoneticPr fontId="16" type="noConversion"/>
  </si>
  <si>
    <t>진도군 임회면석교리245</t>
    <phoneticPr fontId="16" type="noConversion"/>
  </si>
  <si>
    <t>진도군 임회면석교리 542</t>
    <phoneticPr fontId="16" type="noConversion"/>
  </si>
  <si>
    <t>추*식</t>
    <phoneticPr fontId="16" type="noConversion"/>
  </si>
  <si>
    <t>진도군 임회면석교리 275-3</t>
    <phoneticPr fontId="16" type="noConversion"/>
  </si>
  <si>
    <t>오*재</t>
    <phoneticPr fontId="16" type="noConversion"/>
  </si>
  <si>
    <t>이*업</t>
    <phoneticPr fontId="16" type="noConversion"/>
  </si>
  <si>
    <t>이*홍</t>
    <phoneticPr fontId="16" type="noConversion"/>
  </si>
  <si>
    <t>이*방</t>
    <phoneticPr fontId="16" type="noConversion"/>
  </si>
  <si>
    <t>조*인</t>
    <phoneticPr fontId="16" type="noConversion"/>
  </si>
  <si>
    <t>진도군 임회면 고정리796</t>
    <phoneticPr fontId="16" type="noConversion"/>
  </si>
  <si>
    <t>이*렬</t>
    <phoneticPr fontId="16" type="noConversion"/>
  </si>
  <si>
    <t>진도군 임회면 고정리839</t>
    <phoneticPr fontId="16" type="noConversion"/>
  </si>
  <si>
    <t>이*율</t>
    <phoneticPr fontId="16" type="noConversion"/>
  </si>
  <si>
    <t>이*운</t>
    <phoneticPr fontId="16" type="noConversion"/>
  </si>
  <si>
    <t>이*포</t>
    <phoneticPr fontId="16" type="noConversion"/>
  </si>
  <si>
    <t>진도군 임회면 고정리796</t>
    <phoneticPr fontId="16" type="noConversion"/>
  </si>
  <si>
    <t>이*갑</t>
    <phoneticPr fontId="16" type="noConversion"/>
  </si>
  <si>
    <t>이*인</t>
    <phoneticPr fontId="16" type="noConversion"/>
  </si>
  <si>
    <t>이*민</t>
    <phoneticPr fontId="16" type="noConversion"/>
  </si>
  <si>
    <t>진도군 임회면 고정리787</t>
    <phoneticPr fontId="16" type="noConversion"/>
  </si>
  <si>
    <t>진도군 임회면고정리801</t>
    <phoneticPr fontId="16" type="noConversion"/>
  </si>
  <si>
    <t>이*달</t>
    <phoneticPr fontId="16" type="noConversion"/>
  </si>
  <si>
    <t>이*륜</t>
    <phoneticPr fontId="16" type="noConversion"/>
  </si>
  <si>
    <t>진도군 임회면 고정리793</t>
    <phoneticPr fontId="16" type="noConversion"/>
  </si>
  <si>
    <t>진도군 임회면 고정리836</t>
    <phoneticPr fontId="16" type="noConversion"/>
  </si>
  <si>
    <t>신*미</t>
    <phoneticPr fontId="16" type="noConversion"/>
  </si>
  <si>
    <t>이*방외 3인</t>
    <phoneticPr fontId="16" type="noConversion"/>
  </si>
  <si>
    <t>조*례</t>
    <phoneticPr fontId="16" type="noConversion"/>
  </si>
  <si>
    <t>진도군 임회면 고정리573</t>
    <phoneticPr fontId="16" type="noConversion"/>
  </si>
  <si>
    <t>진도군 임회면 고정리799</t>
    <phoneticPr fontId="16" type="noConversion"/>
  </si>
  <si>
    <t>진도군 임회면 고정리788</t>
    <phoneticPr fontId="16" type="noConversion"/>
  </si>
  <si>
    <t>진*영</t>
    <phoneticPr fontId="16" type="noConversion"/>
  </si>
  <si>
    <t>이*후</t>
    <phoneticPr fontId="16" type="noConversion"/>
  </si>
  <si>
    <t>이*황</t>
    <phoneticPr fontId="16" type="noConversion"/>
  </si>
  <si>
    <t>이*황</t>
    <phoneticPr fontId="16" type="noConversion"/>
  </si>
  <si>
    <t>이*식</t>
    <phoneticPr fontId="16" type="noConversion"/>
  </si>
  <si>
    <t>진도군 임회면 고정리592</t>
    <phoneticPr fontId="16" type="noConversion"/>
  </si>
  <si>
    <t>이*태</t>
    <phoneticPr fontId="16" type="noConversion"/>
  </si>
  <si>
    <t>이*윤</t>
    <phoneticPr fontId="16" type="noConversion"/>
  </si>
  <si>
    <t>이*안</t>
    <phoneticPr fontId="16" type="noConversion"/>
  </si>
  <si>
    <t>이*량</t>
    <phoneticPr fontId="16" type="noConversion"/>
  </si>
  <si>
    <t>양*래</t>
    <phoneticPr fontId="16" type="noConversion"/>
  </si>
  <si>
    <t>진도군 임회면 고정리575</t>
    <phoneticPr fontId="16" type="noConversion"/>
  </si>
  <si>
    <t>진도군 임회면 고정리517</t>
    <phoneticPr fontId="16" type="noConversion"/>
  </si>
  <si>
    <t>진도군 임회면 고정리574</t>
    <phoneticPr fontId="16" type="noConversion"/>
  </si>
  <si>
    <t>진도군 임회면 고정리581</t>
    <phoneticPr fontId="16" type="noConversion"/>
  </si>
  <si>
    <t>진도군 임회면 고정리491-2</t>
    <phoneticPr fontId="16" type="noConversion"/>
  </si>
  <si>
    <t>진도군 임회면 고정리578</t>
    <phoneticPr fontId="16" type="noConversion"/>
  </si>
  <si>
    <t>이*배</t>
    <phoneticPr fontId="16" type="noConversion"/>
  </si>
  <si>
    <t>이*배</t>
    <phoneticPr fontId="16" type="noConversion"/>
  </si>
  <si>
    <t>진도군 임회면 남동리</t>
    <phoneticPr fontId="16" type="noConversion"/>
  </si>
  <si>
    <t>경기도 고양군 신도읍 용두리</t>
    <phoneticPr fontId="16" type="noConversion"/>
  </si>
  <si>
    <t>경상남도 양산시 삼호로 98(삼호동,유승한내들아파트)</t>
    <phoneticPr fontId="16" type="noConversion"/>
  </si>
  <si>
    <t>서울 강동구 암사동 419 한솔아파트 1</t>
    <phoneticPr fontId="16" type="noConversion"/>
  </si>
  <si>
    <t xml:space="preserve">경기도 성남시 분당구 정자동 14-1 동양정자파라곤 </t>
    <phoneticPr fontId="16" type="noConversion"/>
  </si>
  <si>
    <t xml:space="preserve">전라남도 진도군 임회면 연동리 </t>
    <phoneticPr fontId="16" type="noConversion"/>
  </si>
  <si>
    <t xml:space="preserve">여천시 소호동 126 한양화학사택 </t>
    <phoneticPr fontId="16" type="noConversion"/>
  </si>
  <si>
    <t>대구시서구비산동</t>
    <phoneticPr fontId="16" type="noConversion"/>
  </si>
  <si>
    <t xml:space="preserve">대구시 북구 구암동 789 부영5단지아파트 </t>
    <phoneticPr fontId="16" type="noConversion"/>
  </si>
  <si>
    <t xml:space="preserve">전라남도 진도군 임회면 남동리 </t>
    <phoneticPr fontId="16" type="noConversion"/>
  </si>
  <si>
    <t xml:space="preserve">광주광역시 남구 진월동 514-22 한국아델리움아파트 </t>
    <phoneticPr fontId="16" type="noConversion"/>
  </si>
  <si>
    <t xml:space="preserve">광주광역시 북구 문흥동 919 대주맨션 </t>
    <phoneticPr fontId="16" type="noConversion"/>
  </si>
  <si>
    <t xml:space="preserve">서울특별시 강남구 일원동 711 도시개발아파트 </t>
    <phoneticPr fontId="16" type="noConversion"/>
  </si>
  <si>
    <t xml:space="preserve">전라남도 진도군 지산면 가치길 </t>
    <phoneticPr fontId="16" type="noConversion"/>
  </si>
  <si>
    <t xml:space="preserve">경기도 파주시 조리읍 봉천로 </t>
    <phoneticPr fontId="16" type="noConversion"/>
  </si>
  <si>
    <t xml:space="preserve">전라남도 진도군 임회면 석교리 </t>
    <phoneticPr fontId="16" type="noConversion"/>
  </si>
  <si>
    <t xml:space="preserve">양주시 광적면 가납리 738-42 </t>
    <phoneticPr fontId="16" type="noConversion"/>
  </si>
  <si>
    <t xml:space="preserve">서울 용산구 효창동 3-5 효창그린빌라트 </t>
    <phoneticPr fontId="16" type="noConversion"/>
  </si>
  <si>
    <t xml:space="preserve">전라남도 진도군 임회면  연동리 </t>
    <phoneticPr fontId="16" type="noConversion"/>
  </si>
  <si>
    <t xml:space="preserve">전라남도 진도군 임회면  연동리 </t>
    <phoneticPr fontId="16" type="noConversion"/>
  </si>
  <si>
    <t xml:space="preserve">대전광역시 유성구 추목동 584 공대아파트 </t>
    <phoneticPr fontId="16" type="noConversion"/>
  </si>
  <si>
    <t xml:space="preserve">여천시 소호동 150 한양화학사택 </t>
    <phoneticPr fontId="16" type="noConversion"/>
  </si>
  <si>
    <t xml:space="preserve">여천시 소호동 </t>
    <phoneticPr fontId="16" type="noConversion"/>
  </si>
  <si>
    <t xml:space="preserve">전라남도 진도군 임회면 팽목연안항길 </t>
    <phoneticPr fontId="16" type="noConversion"/>
  </si>
  <si>
    <t>진도군 임회면 연동</t>
    <phoneticPr fontId="16" type="noConversion"/>
  </si>
  <si>
    <t>진도군 임회면 연동</t>
    <phoneticPr fontId="16" type="noConversion"/>
  </si>
  <si>
    <t xml:space="preserve">서울특별시 동작구 사당동 </t>
    <phoneticPr fontId="16" type="noConversion"/>
  </si>
  <si>
    <t xml:space="preserve">경기도 구리시 인창동 667-1 삼환아파트 </t>
    <phoneticPr fontId="16" type="noConversion"/>
  </si>
  <si>
    <t xml:space="preserve">전라남도 진도군 임회면 십일시길 </t>
    <phoneticPr fontId="16" type="noConversion"/>
  </si>
  <si>
    <t xml:space="preserve">경기도 오산시 궐동 585 대우아파트 </t>
    <phoneticPr fontId="16" type="noConversion"/>
  </si>
  <si>
    <t xml:space="preserve">진도군 임회면 석교리 </t>
    <phoneticPr fontId="16" type="noConversion"/>
  </si>
  <si>
    <t xml:space="preserve">전라남도 진도군 임회면 팽목길 </t>
    <phoneticPr fontId="16" type="noConversion"/>
  </si>
  <si>
    <t>전라남도 진도군 임회면 연동리 1</t>
    <phoneticPr fontId="16" type="noConversion"/>
  </si>
  <si>
    <t>전라북도 정읍시 학산로 89-25,  (상동, 엘드수목토아파트)</t>
    <phoneticPr fontId="16" type="noConversion"/>
  </si>
  <si>
    <t>경기도 파주시 파주읍 술이홀로 409-6, (동광모닝스카이아파트)</t>
    <phoneticPr fontId="16" type="noConversion"/>
  </si>
  <si>
    <t>전라남도 진도군 임회면 진도대로</t>
    <phoneticPr fontId="16" type="noConversion"/>
  </si>
  <si>
    <t xml:space="preserve">전라남도 진도군 의신면 수품길 </t>
    <phoneticPr fontId="16" type="noConversion"/>
  </si>
  <si>
    <t xml:space="preserve">전라남도 진도군 임회면  연동리 </t>
    <phoneticPr fontId="16" type="noConversion"/>
  </si>
  <si>
    <t xml:space="preserve">진도군 임회면 연동리 </t>
    <phoneticPr fontId="16" type="noConversion"/>
  </si>
  <si>
    <t xml:space="preserve">경기도 과천시 부림동 41 주공아파트 </t>
    <phoneticPr fontId="16" type="noConversion"/>
  </si>
  <si>
    <t xml:space="preserve">전라남도 진도군 임회면 선항길 </t>
    <phoneticPr fontId="16" type="noConversion"/>
  </si>
  <si>
    <t xml:space="preserve">전라남도 광양시 금호동 717 목련연립 </t>
    <phoneticPr fontId="16" type="noConversion"/>
  </si>
  <si>
    <t xml:space="preserve">경상북도 포항시 남구 연일읍 유강길9번길 21, </t>
    <phoneticPr fontId="16" type="noConversion"/>
  </si>
  <si>
    <t xml:space="preserve">전라남도 해남군 마산면 당두길 </t>
    <phoneticPr fontId="16" type="noConversion"/>
  </si>
  <si>
    <t xml:space="preserve">목포시 산정동 225-63 현대아파트 </t>
    <phoneticPr fontId="16" type="noConversion"/>
  </si>
  <si>
    <t xml:space="preserve">진도군 임회면 연동리 </t>
    <phoneticPr fontId="16" type="noConversion"/>
  </si>
  <si>
    <t xml:space="preserve">진도읍 쌍정리 </t>
    <phoneticPr fontId="16" type="noConversion"/>
  </si>
  <si>
    <t xml:space="preserve">진도읍 동외리 </t>
    <phoneticPr fontId="16" type="noConversion"/>
  </si>
  <si>
    <t>임회면 연동리</t>
    <phoneticPr fontId="16" type="noConversion"/>
  </si>
  <si>
    <t>임회면 연동리</t>
    <phoneticPr fontId="16" type="noConversion"/>
  </si>
  <si>
    <t xml:space="preserve">대전광역시 서구 삼천동 993 청솔아파트 </t>
    <phoneticPr fontId="16" type="noConversion"/>
  </si>
  <si>
    <t>성남시태평1동</t>
    <phoneticPr fontId="16" type="noConversion"/>
  </si>
  <si>
    <t xml:space="preserve">진도군 임회면 연동리 </t>
    <phoneticPr fontId="16" type="noConversion"/>
  </si>
  <si>
    <t>서울특별시 마포구 토정로 34, (합정동, 펠리스아트빌아파트)</t>
    <phoneticPr fontId="16" type="noConversion"/>
  </si>
  <si>
    <t>진도군임회면 연동리</t>
    <phoneticPr fontId="16" type="noConversion"/>
  </si>
  <si>
    <t>성남시 수정구 태평동 3230-3</t>
    <phoneticPr fontId="16" type="noConversion"/>
  </si>
  <si>
    <t xml:space="preserve">성남시 수정구 태평동 3230-3 </t>
    <phoneticPr fontId="16" type="noConversion"/>
  </si>
  <si>
    <t xml:space="preserve">인천광역시 남구 관교동 13-11 동부아파트 </t>
    <phoneticPr fontId="16" type="noConversion"/>
  </si>
  <si>
    <t xml:space="preserve">인천광역시 남구 관교동 13-11 동부아파트 </t>
    <phoneticPr fontId="16" type="noConversion"/>
  </si>
  <si>
    <t xml:space="preserve">경기도 용인시 처인구 모현면 일산리 671 효천마을신안인스빌 </t>
    <phoneticPr fontId="16" type="noConversion"/>
  </si>
  <si>
    <t xml:space="preserve">전라남도 진도군 임회면 상연동길 </t>
    <phoneticPr fontId="16" type="noConversion"/>
  </si>
  <si>
    <t xml:space="preserve">경기도 고양시 덕양구 주교동 580-5 </t>
    <phoneticPr fontId="16" type="noConversion"/>
  </si>
  <si>
    <t xml:space="preserve">전라남도 진도군 임회면 진도대로 </t>
    <phoneticPr fontId="16" type="noConversion"/>
  </si>
  <si>
    <t xml:space="preserve">전라남도 진도군 임회면 연동리 </t>
    <phoneticPr fontId="16" type="noConversion"/>
  </si>
  <si>
    <t>전라남도 진도군 임회면 연동리 3</t>
    <phoneticPr fontId="16" type="noConversion"/>
  </si>
  <si>
    <t>서울시강동구가락동77-5</t>
    <phoneticPr fontId="16" type="noConversion"/>
  </si>
  <si>
    <t xml:space="preserve">전라남도 진도군 진도읍 남산로 96, </t>
    <phoneticPr fontId="16" type="noConversion"/>
  </si>
  <si>
    <t xml:space="preserve">경상북도 포항시 남구 연일읍 유강길9번길 </t>
    <phoneticPr fontId="16" type="noConversion"/>
  </si>
  <si>
    <t>경기도 광명시 사성로103번길 14, 1</t>
    <phoneticPr fontId="16" type="noConversion"/>
  </si>
  <si>
    <t xml:space="preserve">광주광역시 남구 주월동 716-11 주월1차영무예다음아파트 </t>
    <phoneticPr fontId="16" type="noConversion"/>
  </si>
  <si>
    <t xml:space="preserve">서울 송파구 문정동 3 가락1차 현대아파트 </t>
    <phoneticPr fontId="16" type="noConversion"/>
  </si>
  <si>
    <t xml:space="preserve">전라남도 나주시 봉황면 운곡용곡길 </t>
    <phoneticPr fontId="16" type="noConversion"/>
  </si>
  <si>
    <t>서울시관악구신림동</t>
    <phoneticPr fontId="16" type="noConversion"/>
  </si>
  <si>
    <t>서울특별시 중랑구 면목동 9-1</t>
    <phoneticPr fontId="16" type="noConversion"/>
  </si>
  <si>
    <t xml:space="preserve">서울특별시 중랑구 면목동 9-1 </t>
    <phoneticPr fontId="16" type="noConversion"/>
  </si>
  <si>
    <t>전라남도 진도군 임회면 백동길</t>
    <phoneticPr fontId="16" type="noConversion"/>
  </si>
  <si>
    <t xml:space="preserve">전라남도 진도군 임회면 백동길 </t>
    <phoneticPr fontId="16" type="noConversion"/>
  </si>
  <si>
    <t>진도군 임회면 백동</t>
    <phoneticPr fontId="16" type="noConversion"/>
  </si>
  <si>
    <t>경기도 성남시 분당구 이매동 140 아름마을</t>
    <phoneticPr fontId="16" type="noConversion"/>
  </si>
  <si>
    <t xml:space="preserve">전라남도 진도군 의신면 옥대길 </t>
    <phoneticPr fontId="16" type="noConversion"/>
  </si>
  <si>
    <t xml:space="preserve">전라남도 진도군 임회면  백동리 </t>
    <phoneticPr fontId="16" type="noConversion"/>
  </si>
  <si>
    <t>백동리</t>
    <phoneticPr fontId="16" type="noConversion"/>
  </si>
  <si>
    <t xml:space="preserve">광주광역시 북구 동림용산로 12, </t>
    <phoneticPr fontId="16" type="noConversion"/>
  </si>
  <si>
    <t xml:space="preserve">부산시 동래구 사직 3동 139-5 동원 </t>
    <phoneticPr fontId="16" type="noConversion"/>
  </si>
  <si>
    <t xml:space="preserve">부산시 동래구 연산동 </t>
    <phoneticPr fontId="16" type="noConversion"/>
  </si>
  <si>
    <t xml:space="preserve">부산시 부산진구 당감 3동 </t>
    <phoneticPr fontId="16" type="noConversion"/>
  </si>
  <si>
    <t>삼막리</t>
    <phoneticPr fontId="16" type="noConversion"/>
  </si>
  <si>
    <t>진도읍 교동리</t>
    <phoneticPr fontId="16" type="noConversion"/>
  </si>
  <si>
    <t xml:space="preserve">진도읍 교동리 </t>
    <phoneticPr fontId="16" type="noConversion"/>
  </si>
  <si>
    <t xml:space="preserve">전라남도 진도군 임회면 백동리 </t>
    <phoneticPr fontId="16" type="noConversion"/>
  </si>
  <si>
    <t xml:space="preserve">광주광역시 남구 주월동 </t>
    <phoneticPr fontId="16" type="noConversion"/>
  </si>
  <si>
    <t>광주광역시 서구 풍암순환로 112, 303동</t>
    <phoneticPr fontId="16" type="noConversion"/>
  </si>
  <si>
    <t xml:space="preserve">전라남도 진도군 임회면 봉상리 </t>
    <phoneticPr fontId="16" type="noConversion"/>
  </si>
  <si>
    <t>백동리</t>
    <phoneticPr fontId="16" type="noConversion"/>
  </si>
  <si>
    <t xml:space="preserve">광주광역시 북구 동림용산로 12, 404동 </t>
    <phoneticPr fontId="16" type="noConversion"/>
  </si>
  <si>
    <t xml:space="preserve">진도군 임회면 백동리 </t>
    <phoneticPr fontId="16" type="noConversion"/>
  </si>
  <si>
    <t xml:space="preserve">서울 양천구 신월동 </t>
    <phoneticPr fontId="16" type="noConversion"/>
  </si>
  <si>
    <t xml:space="preserve">봉상리 </t>
    <phoneticPr fontId="16" type="noConversion"/>
  </si>
  <si>
    <t xml:space="preserve">봉상리 </t>
    <phoneticPr fontId="16" type="noConversion"/>
  </si>
  <si>
    <t xml:space="preserve">진도군 진도읍 쌍정리 </t>
    <phoneticPr fontId="16" type="noConversion"/>
  </si>
  <si>
    <t xml:space="preserve">전남 진도군 임회면 석교리 </t>
    <phoneticPr fontId="16" type="noConversion"/>
  </si>
  <si>
    <t xml:space="preserve">전남 진도군 임회면 굴포리 </t>
    <phoneticPr fontId="16" type="noConversion"/>
  </si>
  <si>
    <t xml:space="preserve">진도군 임회면 굴포리 </t>
    <phoneticPr fontId="16" type="noConversion"/>
  </si>
  <si>
    <t>충청북도 청주시 서원구 구룡산로51번라길 5,</t>
    <phoneticPr fontId="16" type="noConversion"/>
  </si>
  <si>
    <t xml:space="preserve">전라남도 진도군 임회면 호구동길 </t>
    <phoneticPr fontId="16" type="noConversion"/>
  </si>
  <si>
    <t xml:space="preserve">전라남도 진도군 임회면  봉상리 </t>
    <phoneticPr fontId="16" type="noConversion"/>
  </si>
  <si>
    <t>전라남도 여수시 여서동 43-3 경남아파트</t>
    <phoneticPr fontId="16" type="noConversion"/>
  </si>
  <si>
    <t xml:space="preserve">광주광역시 서구 치평동 1166-1 상무지구현대아파트 </t>
    <phoneticPr fontId="16" type="noConversion"/>
  </si>
  <si>
    <t xml:space="preserve">전라남도 진도군 임회면 상만리 </t>
    <phoneticPr fontId="16" type="noConversion"/>
  </si>
  <si>
    <t xml:space="preserve">경기도 안산시 단원구 고잔동 661-3 현대연립 </t>
    <phoneticPr fontId="16" type="noConversion"/>
  </si>
  <si>
    <t xml:space="preserve">부산시 서구 남부민1동 </t>
    <phoneticPr fontId="16" type="noConversion"/>
  </si>
  <si>
    <t xml:space="preserve">서울 송파구 잠실동 22 아파트 </t>
    <phoneticPr fontId="16" type="noConversion"/>
  </si>
  <si>
    <t xml:space="preserve">서울특별시 송파구 가락동 479 가락시영아파트 </t>
    <phoneticPr fontId="16" type="noConversion"/>
  </si>
  <si>
    <t xml:space="preserve">전라남도 목포시 산정동 </t>
    <phoneticPr fontId="16" type="noConversion"/>
  </si>
  <si>
    <t xml:space="preserve">경기도 하남시 대성로169번길 </t>
    <phoneticPr fontId="16" type="noConversion"/>
  </si>
  <si>
    <t>경기도 하남시 대성로169번길</t>
    <phoneticPr fontId="16" type="noConversion"/>
  </si>
  <si>
    <t xml:space="preserve">경기도 시흥시 거모동 1715-2 2필지 </t>
    <phoneticPr fontId="16" type="noConversion"/>
  </si>
  <si>
    <t>진도군 임회면 봉상리</t>
    <phoneticPr fontId="16" type="noConversion"/>
  </si>
  <si>
    <t xml:space="preserve">진도군 임회면 봉상리 </t>
    <phoneticPr fontId="16" type="noConversion"/>
  </si>
  <si>
    <t>광주 서구 유촌동 871 상무버들마을 2단지아파트</t>
    <phoneticPr fontId="16" type="noConversion"/>
  </si>
  <si>
    <t xml:space="preserve">전라남도 진도군 진도읍 </t>
    <phoneticPr fontId="16" type="noConversion"/>
  </si>
  <si>
    <t>전라남도 진도군 진도읍 남산2길 36,</t>
    <phoneticPr fontId="16" type="noConversion"/>
  </si>
  <si>
    <t xml:space="preserve">전라남도 진도군 진도읍 남산2길 36, </t>
    <phoneticPr fontId="16" type="noConversion"/>
  </si>
  <si>
    <t xml:space="preserve">광주 서구 유촌동 871 상무버들마을 2단지아파트 </t>
    <phoneticPr fontId="16" type="noConversion"/>
  </si>
  <si>
    <t xml:space="preserve">광주 서구 농성1동 470 코스모스아파트 </t>
    <phoneticPr fontId="16" type="noConversion"/>
  </si>
  <si>
    <t xml:space="preserve">광주광역시 서구 금호동 805 남양파크 </t>
    <phoneticPr fontId="16" type="noConversion"/>
  </si>
  <si>
    <t xml:space="preserve">경남 창원시 남양동 4 롯데아파트 </t>
    <phoneticPr fontId="16" type="noConversion"/>
  </si>
  <si>
    <t xml:space="preserve">경기도 김포시 사우동 316 경신아파트 </t>
    <phoneticPr fontId="16" type="noConversion"/>
  </si>
  <si>
    <t>광주 서구 금호동 815 호반리젠시빌</t>
    <phoneticPr fontId="16" type="noConversion"/>
  </si>
  <si>
    <t xml:space="preserve">인천시 남구 주안동 </t>
    <phoneticPr fontId="16" type="noConversion"/>
  </si>
  <si>
    <t>서울 강남구 역삼동 754-1 역삼푸르지오</t>
    <phoneticPr fontId="16" type="noConversion"/>
  </si>
  <si>
    <t>전라남도 진도군 임회면 석교길</t>
    <phoneticPr fontId="16" type="noConversion"/>
  </si>
  <si>
    <t>진도군 임회면 석교</t>
    <phoneticPr fontId="16" type="noConversion"/>
  </si>
  <si>
    <t>진도군 임회면 석교리</t>
    <phoneticPr fontId="16" type="noConversion"/>
  </si>
  <si>
    <t xml:space="preserve">진도군 진도읍 남동리 </t>
    <phoneticPr fontId="16" type="noConversion"/>
  </si>
  <si>
    <t>진도군 임회면 석교리</t>
    <phoneticPr fontId="16" type="noConversion"/>
  </si>
  <si>
    <t xml:space="preserve">전라남도 진도군 진도읍  성내리 </t>
    <phoneticPr fontId="16" type="noConversion"/>
  </si>
  <si>
    <t xml:space="preserve">전라남도 진도군 임회면 석교길 </t>
    <phoneticPr fontId="16" type="noConversion"/>
  </si>
  <si>
    <t>진도군 임회면 석교리</t>
    <phoneticPr fontId="16" type="noConversion"/>
  </si>
  <si>
    <t xml:space="preserve">서울 송파구 방이동 89 올림픽선수기자촌 아파트 </t>
    <phoneticPr fontId="16" type="noConversion"/>
  </si>
  <si>
    <t>전라남도 진도군 진도읍 포구</t>
    <phoneticPr fontId="16" type="noConversion"/>
  </si>
  <si>
    <t xml:space="preserve">전라남도 진도군 진도읍 포구2길 </t>
    <phoneticPr fontId="16" type="noConversion"/>
  </si>
  <si>
    <t xml:space="preserve">전라남도 진도군 임회면 십일시장길 </t>
    <phoneticPr fontId="16" type="noConversion"/>
  </si>
  <si>
    <t xml:space="preserve">전라남도 진도군 임회면 십일시장길 </t>
    <phoneticPr fontId="16" type="noConversion"/>
  </si>
  <si>
    <t>서울특별시 강남구 삼성로 150, 201동 103호(대치동,한보미도맨션</t>
    <phoneticPr fontId="16" type="noConversion"/>
  </si>
  <si>
    <t>진도군 임회면 석교리346-</t>
    <phoneticPr fontId="16" type="noConversion"/>
  </si>
  <si>
    <t xml:space="preserve">전라남도 강진군 강진읍 영랑로 </t>
    <phoneticPr fontId="16" type="noConversion"/>
  </si>
  <si>
    <t xml:space="preserve">진도군 지산면 송호리 </t>
    <phoneticPr fontId="16" type="noConversion"/>
  </si>
  <si>
    <t xml:space="preserve">서울시 용산구 이촌동 208-3 북한강아파트 </t>
    <phoneticPr fontId="16" type="noConversion"/>
  </si>
  <si>
    <t xml:space="preserve">서울 용산구 이촌동 208-3 북한강아파트 </t>
    <phoneticPr fontId="16" type="noConversion"/>
  </si>
  <si>
    <t>지산면가치리</t>
    <phoneticPr fontId="16" type="noConversion"/>
  </si>
  <si>
    <t>목포시용당동</t>
    <phoneticPr fontId="16" type="noConversion"/>
  </si>
  <si>
    <t xml:space="preserve">서울특별시 강북구 오현로 156, </t>
    <phoneticPr fontId="16" type="noConversion"/>
  </si>
  <si>
    <t xml:space="preserve">부산시 남구 </t>
    <phoneticPr fontId="16" type="noConversion"/>
  </si>
  <si>
    <t>서울 용산구 이촌동 208-3 북한강아파트</t>
    <phoneticPr fontId="16" type="noConversion"/>
  </si>
  <si>
    <t>경기도 안양시 만안구 안양동 97-3 진흥아파트</t>
    <phoneticPr fontId="16" type="noConversion"/>
  </si>
  <si>
    <t>경기도 안성시 공도읍 만정리 783-2 경기도시공사참아름</t>
    <phoneticPr fontId="16" type="noConversion"/>
  </si>
  <si>
    <t>전라남도 영광군 대마면 고성산길2길</t>
    <phoneticPr fontId="16" type="noConversion"/>
  </si>
  <si>
    <t xml:space="preserve">진도군 임회면석교리 </t>
    <phoneticPr fontId="16" type="noConversion"/>
  </si>
  <si>
    <t>전라남도 목포시 산정동 1403-2</t>
    <phoneticPr fontId="16" type="noConversion"/>
  </si>
  <si>
    <t>인천광역시 남동구 논현동 109-157 성화빌라</t>
    <phoneticPr fontId="16" type="noConversion"/>
  </si>
  <si>
    <t xml:space="preserve">전라남도 진도군 임회면 매정길 </t>
    <phoneticPr fontId="16" type="noConversion"/>
  </si>
  <si>
    <t xml:space="preserve">전라남도 진도군 임회면 하미길 </t>
    <phoneticPr fontId="16" type="noConversion"/>
  </si>
  <si>
    <t xml:space="preserve">인천광역시 남동구 논현동 109-157 </t>
    <phoneticPr fontId="16" type="noConversion"/>
  </si>
  <si>
    <t xml:space="preserve">인천광역시 남동구 논현동 109-157 </t>
    <phoneticPr fontId="16" type="noConversion"/>
  </si>
  <si>
    <t xml:space="preserve">서울특별시 영등포구 여의동로3길 10, </t>
    <phoneticPr fontId="16" type="noConversion"/>
  </si>
  <si>
    <t>전라남도 진도군 임회면 용호리</t>
    <phoneticPr fontId="16" type="noConversion"/>
  </si>
  <si>
    <t>전라남도 진도군 임회면 중매길</t>
    <phoneticPr fontId="16" type="noConversion"/>
  </si>
  <si>
    <t xml:space="preserve">전라남도 진도군 임회면 중매길 </t>
    <phoneticPr fontId="16" type="noConversion"/>
  </si>
  <si>
    <t>경기도 여주시 세종로 204-22 ,</t>
    <phoneticPr fontId="16" type="noConversion"/>
  </si>
  <si>
    <t>전라남도 진도군 임회면 하미길</t>
    <phoneticPr fontId="16" type="noConversion"/>
  </si>
  <si>
    <t xml:space="preserve">전라남도 진도군 임회면 광전길 </t>
    <phoneticPr fontId="16" type="noConversion"/>
  </si>
  <si>
    <t>경기도 시흥시 은행동 318-5 중앙탑스빌</t>
    <phoneticPr fontId="16" type="noConversion"/>
  </si>
  <si>
    <t xml:space="preserve">경기도 안산시 상록구 본오동 880 한양아파트 </t>
    <phoneticPr fontId="16" type="noConversion"/>
  </si>
  <si>
    <t xml:space="preserve">경기도 포천군 포천읍 신읍리 152-58 </t>
    <phoneticPr fontId="16" type="noConversion"/>
  </si>
  <si>
    <t xml:space="preserve">경기도 수원시 팔달구 매탄동 810 삼성2차아파트 </t>
    <phoneticPr fontId="16" type="noConversion"/>
  </si>
  <si>
    <t>광주광역시 광산구 월곡동 681-1 영천마을주공아파트</t>
    <phoneticPr fontId="16" type="noConversion"/>
  </si>
  <si>
    <t>전라남도 진도군 진도읍 교동리 570-1</t>
    <phoneticPr fontId="16" type="noConversion"/>
  </si>
  <si>
    <t xml:space="preserve">경기도 안산시 상록구 샘골로 </t>
    <phoneticPr fontId="16" type="noConversion"/>
  </si>
  <si>
    <t xml:space="preserve">서울특별시 구로구 구로동 642-33 현대의보아파트 </t>
    <phoneticPr fontId="16" type="noConversion"/>
  </si>
  <si>
    <t>경기도 포천군 포천읍 신읍리 152-58 포천그린빌라</t>
    <phoneticPr fontId="16" type="noConversion"/>
  </si>
  <si>
    <t xml:space="preserve">경기도 포천군 포천읍 신읍리 152-58 포천그린빌라 </t>
    <phoneticPr fontId="16" type="noConversion"/>
  </si>
  <si>
    <t xml:space="preserve">전라남도 진도군 임회면 장구포길 </t>
    <phoneticPr fontId="16" type="noConversion"/>
  </si>
  <si>
    <t xml:space="preserve">전라남도 진도군 임회면 장구포길 </t>
    <phoneticPr fontId="16" type="noConversion"/>
  </si>
  <si>
    <t>전라남도 진도군 임회면 삼막리 1</t>
    <phoneticPr fontId="16" type="noConversion"/>
  </si>
  <si>
    <t xml:space="preserve">전라남도 진도군 진도읍 진도대로 </t>
    <phoneticPr fontId="16" type="noConversion"/>
  </si>
  <si>
    <t xml:space="preserve">전라남도 진도군 진도읍 남동리 131-5 </t>
    <phoneticPr fontId="16" type="noConversion"/>
  </si>
  <si>
    <t xml:space="preserve">부산광역시 서구 남부민동 523-1 </t>
    <phoneticPr fontId="16" type="noConversion"/>
  </si>
  <si>
    <t>서울시 양천구 신정동 325</t>
    <phoneticPr fontId="16" type="noConversion"/>
  </si>
  <si>
    <t xml:space="preserve">전라남도 진도군 진도읍 진도향교길 </t>
    <phoneticPr fontId="16" type="noConversion"/>
  </si>
  <si>
    <t xml:space="preserve">서울특별시 동대문구 제기동 892-68 경동미주아파트 </t>
    <phoneticPr fontId="16" type="noConversion"/>
  </si>
  <si>
    <t xml:space="preserve">전라남도 진도군 진도읍 포산길 </t>
    <phoneticPr fontId="16" type="noConversion"/>
  </si>
  <si>
    <t xml:space="preserve">경기도 성남시 분당구 수내로 74, </t>
    <phoneticPr fontId="16" type="noConversion"/>
  </si>
  <si>
    <t xml:space="preserve">광주광역시 남구 대지중촌2길 </t>
    <phoneticPr fontId="16" type="noConversion"/>
  </si>
  <si>
    <t>서울특별시 강서구 가양동 448-1 강나루현대아파트</t>
    <phoneticPr fontId="16" type="noConversion"/>
  </si>
  <si>
    <t xml:space="preserve">광주광역시 북구 우산동 631-1 현대아파트 </t>
    <phoneticPr fontId="16" type="noConversion"/>
  </si>
  <si>
    <t>전라남도 진도군 의신면 돈지</t>
    <phoneticPr fontId="16" type="noConversion"/>
  </si>
  <si>
    <t>전라남도 진도군 진도읍 서문길</t>
    <phoneticPr fontId="16" type="noConversion"/>
  </si>
  <si>
    <t xml:space="preserve">전라남도 진도군 진도읍 서문길 </t>
    <phoneticPr fontId="16" type="noConversion"/>
  </si>
  <si>
    <t>전라남도 진도군 진도읍 남산로 1</t>
    <phoneticPr fontId="16" type="noConversion"/>
  </si>
  <si>
    <t xml:space="preserve">전라남도 진도군 진도읍 남동4길 </t>
    <phoneticPr fontId="16" type="noConversion"/>
  </si>
  <si>
    <t xml:space="preserve">경기도 부천시 소사구 괴안동 </t>
    <phoneticPr fontId="16" type="noConversion"/>
  </si>
  <si>
    <t xml:space="preserve">광주시 광산구 송정동 </t>
    <phoneticPr fontId="16" type="noConversion"/>
  </si>
  <si>
    <t>동외리</t>
    <phoneticPr fontId="16" type="noConversion"/>
  </si>
  <si>
    <t xml:space="preserve">전라남도 진도군 진도읍 진도대로 </t>
    <phoneticPr fontId="16" type="noConversion"/>
  </si>
  <si>
    <t xml:space="preserve">전라남도 진도군 군내면 군내로 </t>
    <phoneticPr fontId="16" type="noConversion"/>
  </si>
  <si>
    <t xml:space="preserve">인천 계양구 작전동 854-4 한양아파트 </t>
    <phoneticPr fontId="16" type="noConversion"/>
  </si>
  <si>
    <t>광주 서구 진월동 508-5 신흥타운 3</t>
    <phoneticPr fontId="16" type="noConversion"/>
  </si>
  <si>
    <t xml:space="preserve">전라남도 진도군 진도읍 포산리 </t>
    <phoneticPr fontId="16" type="noConversion"/>
  </si>
  <si>
    <t xml:space="preserve">교동리 </t>
    <phoneticPr fontId="16" type="noConversion"/>
  </si>
  <si>
    <t xml:space="preserve">진도읍 포산리 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</si>
</sst>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#,##0.00_ "/>
    <numFmt numFmtId="185" formatCode="#,##0.0_ "/>
    <numFmt numFmtId="186" formatCode="#,##0.0_);[Red]\(#,##0.0\)"/>
    <numFmt numFmtId="187" formatCode="#,##0.00_);[Red]\(#,##0.00\)"/>
  </numFmts>
  <fonts count="2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b/>
      <sz val="22"/>
      <name val="돋움"/>
      <family val="3"/>
      <charset val="129"/>
    </font>
    <font>
      <sz val="9"/>
      <name val="돋움"/>
      <family val="3"/>
      <charset val="129"/>
    </font>
    <font>
      <b/>
      <sz val="20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b/>
      <sz val="9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0" fontId="15" fillId="0" borderId="0"/>
    <xf numFmtId="41" fontId="7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8" fillId="0" borderId="0"/>
    <xf numFmtId="179" fontId="7" fillId="0" borderId="0">
      <protection locked="0"/>
    </xf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9" fontId="7" fillId="0" borderId="0">
      <protection locked="0"/>
    </xf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79" fontId="7" fillId="0" borderId="0">
      <protection locked="0"/>
    </xf>
    <xf numFmtId="179" fontId="7" fillId="0" borderId="0">
      <protection locked="0"/>
    </xf>
    <xf numFmtId="179" fontId="7" fillId="0" borderId="0">
      <protection locked="0"/>
    </xf>
    <xf numFmtId="179" fontId="7" fillId="0" borderId="0">
      <protection locked="0"/>
    </xf>
    <xf numFmtId="0" fontId="14" fillId="0" borderId="0"/>
    <xf numFmtId="179" fontId="7" fillId="0" borderId="0">
      <protection locked="0"/>
    </xf>
    <xf numFmtId="179" fontId="7" fillId="0" borderId="1">
      <protection locked="0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7">
    <xf numFmtId="0" fontId="0" fillId="0" borderId="0" xfId="0"/>
    <xf numFmtId="0" fontId="9" fillId="0" borderId="0" xfId="5" applyFont="1" applyAlignment="1" applyProtection="1">
      <alignment horizontal="centerContinuous"/>
    </xf>
    <xf numFmtId="0" fontId="11" fillId="0" borderId="2" xfId="5" applyFont="1" applyBorder="1" applyAlignment="1" applyProtection="1">
      <alignment horizontal="center" vertical="center" wrapText="1"/>
    </xf>
    <xf numFmtId="0" fontId="11" fillId="0" borderId="0" xfId="5" applyFont="1" applyAlignment="1" applyProtection="1">
      <alignment horizontal="centerContinuous"/>
    </xf>
    <xf numFmtId="0" fontId="11" fillId="0" borderId="0" xfId="5" applyFont="1" applyBorder="1" applyProtection="1"/>
    <xf numFmtId="0" fontId="11" fillId="0" borderId="0" xfId="5" applyFont="1"/>
    <xf numFmtId="0" fontId="11" fillId="0" borderId="0" xfId="5" applyFont="1" applyProtection="1"/>
    <xf numFmtId="0" fontId="11" fillId="0" borderId="0" xfId="5" applyFont="1" applyBorder="1" applyAlignment="1" applyProtection="1">
      <alignment horizontal="left"/>
    </xf>
    <xf numFmtId="0" fontId="11" fillId="0" borderId="3" xfId="5" applyFont="1" applyBorder="1" applyProtection="1"/>
    <xf numFmtId="0" fontId="11" fillId="0" borderId="4" xfId="5" applyFont="1" applyBorder="1" applyProtection="1"/>
    <xf numFmtId="0" fontId="11" fillId="0" borderId="5" xfId="5" applyFont="1" applyBorder="1" applyProtection="1"/>
    <xf numFmtId="0" fontId="11" fillId="0" borderId="6" xfId="5" applyFont="1" applyBorder="1" applyProtection="1"/>
    <xf numFmtId="0" fontId="11" fillId="0" borderId="7" xfId="5" applyFont="1" applyBorder="1" applyProtection="1"/>
    <xf numFmtId="0" fontId="11" fillId="0" borderId="8" xfId="5" applyFont="1" applyBorder="1" applyAlignment="1" applyProtection="1">
      <alignment horizontal="center" vertical="top" wrapText="1"/>
    </xf>
    <xf numFmtId="0" fontId="11" fillId="0" borderId="9" xfId="5" applyFont="1" applyBorder="1" applyAlignment="1" applyProtection="1">
      <alignment horizontal="center" vertical="center" wrapText="1"/>
    </xf>
    <xf numFmtId="0" fontId="11" fillId="0" borderId="9" xfId="5" applyFont="1" applyBorder="1" applyAlignment="1" applyProtection="1">
      <alignment horizontal="center" vertical="center"/>
    </xf>
    <xf numFmtId="0" fontId="11" fillId="0" borderId="0" xfId="5" applyFont="1" applyBorder="1" applyAlignment="1" applyProtection="1">
      <alignment horizontal="centerContinuous" vertical="center"/>
    </xf>
    <xf numFmtId="0" fontId="11" fillId="0" borderId="10" xfId="5" applyFont="1" applyBorder="1" applyAlignment="1" applyProtection="1">
      <alignment horizontal="centerContinuous" vertical="center" wrapText="1"/>
    </xf>
    <xf numFmtId="0" fontId="11" fillId="0" borderId="0" xfId="5" applyFont="1" applyBorder="1" applyAlignment="1" applyProtection="1">
      <alignment horizontal="centerContinuous" vertical="center" wrapText="1"/>
    </xf>
    <xf numFmtId="0" fontId="11" fillId="0" borderId="11" xfId="5" applyFont="1" applyBorder="1" applyAlignment="1" applyProtection="1">
      <alignment horizontal="centerContinuous" vertical="center"/>
    </xf>
    <xf numFmtId="0" fontId="11" fillId="0" borderId="12" xfId="5" applyFont="1" applyBorder="1" applyAlignment="1" applyProtection="1">
      <alignment horizontal="center" vertical="center"/>
    </xf>
    <xf numFmtId="0" fontId="11" fillId="0" borderId="13" xfId="5" applyFont="1" applyBorder="1" applyAlignment="1" applyProtection="1">
      <alignment horizontal="center" vertical="top" wrapText="1"/>
    </xf>
    <xf numFmtId="0" fontId="11" fillId="0" borderId="14" xfId="5" applyFont="1" applyBorder="1" applyProtection="1"/>
    <xf numFmtId="0" fontId="11" fillId="0" borderId="14" xfId="5" applyFont="1" applyBorder="1" applyAlignment="1" applyProtection="1">
      <alignment horizontal="center" vertical="center"/>
    </xf>
    <xf numFmtId="0" fontId="11" fillId="0" borderId="2" xfId="5" applyFont="1" applyBorder="1" applyAlignment="1" applyProtection="1">
      <alignment horizontal="center" vertical="center"/>
    </xf>
    <xf numFmtId="0" fontId="11" fillId="0" borderId="15" xfId="5" applyFont="1" applyBorder="1" applyAlignment="1" applyProtection="1">
      <alignment horizontal="center" vertical="top"/>
    </xf>
    <xf numFmtId="178" fontId="11" fillId="0" borderId="2" xfId="5" applyNumberFormat="1" applyFont="1" applyBorder="1" applyAlignment="1" applyProtection="1">
      <alignment horizontal="center" vertical="center" wrapText="1"/>
      <protection locked="0"/>
    </xf>
    <xf numFmtId="178" fontId="11" fillId="0" borderId="0" xfId="5" applyNumberFormat="1" applyFont="1" applyAlignment="1" applyProtection="1">
      <alignment horizontal="center" vertical="center" wrapText="1"/>
      <protection locked="0"/>
    </xf>
    <xf numFmtId="178" fontId="11" fillId="0" borderId="0" xfId="5" applyNumberFormat="1" applyFont="1" applyBorder="1" applyAlignment="1" applyProtection="1">
      <alignment horizontal="center" vertical="center" wrapText="1"/>
    </xf>
    <xf numFmtId="0" fontId="11" fillId="0" borderId="0" xfId="5" applyFont="1" applyBorder="1" applyAlignment="1" applyProtection="1">
      <alignment horizontal="center" vertical="center"/>
    </xf>
    <xf numFmtId="0" fontId="11" fillId="0" borderId="0" xfId="5" applyFont="1" applyBorder="1" applyAlignment="1" applyProtection="1">
      <alignment horizontal="center" vertical="center" wrapText="1"/>
    </xf>
    <xf numFmtId="0" fontId="11" fillId="0" borderId="16" xfId="5" applyFont="1" applyBorder="1" applyAlignment="1" applyProtection="1">
      <alignment horizontal="center" vertical="center" wrapText="1"/>
    </xf>
    <xf numFmtId="0" fontId="11" fillId="0" borderId="0" xfId="5" applyFont="1" applyBorder="1"/>
    <xf numFmtId="0" fontId="11" fillId="0" borderId="16" xfId="5" applyFont="1" applyBorder="1" applyAlignment="1" applyProtection="1">
      <alignment horizontal="distributed" vertical="center" wrapText="1"/>
    </xf>
    <xf numFmtId="0" fontId="13" fillId="0" borderId="0" xfId="5" applyFont="1" applyProtection="1">
      <protection locked="0"/>
    </xf>
    <xf numFmtId="49" fontId="11" fillId="0" borderId="0" xfId="5" applyNumberFormat="1" applyFont="1" applyAlignment="1" applyProtection="1">
      <alignment horizontal="centerContinuous"/>
    </xf>
    <xf numFmtId="49" fontId="11" fillId="0" borderId="0" xfId="5" applyNumberFormat="1" applyFont="1" applyProtection="1"/>
    <xf numFmtId="49" fontId="11" fillId="0" borderId="4" xfId="5" applyNumberFormat="1" applyFont="1" applyBorder="1" applyProtection="1"/>
    <xf numFmtId="49" fontId="11" fillId="0" borderId="9" xfId="5" applyNumberFormat="1" applyFont="1" applyBorder="1" applyAlignment="1" applyProtection="1">
      <alignment horizontal="center" vertical="center" wrapText="1"/>
    </xf>
    <xf numFmtId="49" fontId="11" fillId="0" borderId="14" xfId="5" applyNumberFormat="1" applyFont="1" applyBorder="1" applyProtection="1"/>
    <xf numFmtId="49" fontId="11" fillId="0" borderId="0" xfId="5" applyNumberFormat="1" applyFont="1"/>
    <xf numFmtId="0" fontId="10" fillId="0" borderId="17" xfId="5" applyFont="1" applyBorder="1" applyAlignment="1" applyProtection="1">
      <alignment horizontal="center" vertical="center" wrapText="1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178" fontId="10" fillId="0" borderId="2" xfId="5" applyNumberFormat="1" applyFont="1" applyBorder="1" applyAlignment="1" applyProtection="1">
      <alignment horizontal="center" vertical="center" wrapText="1"/>
      <protection locked="0"/>
    </xf>
    <xf numFmtId="178" fontId="10" fillId="0" borderId="2" xfId="5" applyNumberFormat="1" applyFont="1" applyBorder="1" applyAlignment="1" applyProtection="1">
      <alignment horizontal="right" vertical="center"/>
      <protection locked="0"/>
    </xf>
    <xf numFmtId="0" fontId="10" fillId="0" borderId="18" xfId="5" applyFont="1" applyBorder="1" applyAlignment="1" applyProtection="1">
      <alignment horizontal="centerContinuous" vertical="center"/>
    </xf>
    <xf numFmtId="49" fontId="10" fillId="0" borderId="16" xfId="5" applyNumberFormat="1" applyFont="1" applyBorder="1" applyAlignment="1" applyProtection="1">
      <alignment horizontal="centerContinuous" vertical="center" wrapText="1"/>
    </xf>
    <xf numFmtId="0" fontId="10" fillId="0" borderId="16" xfId="5" applyFont="1" applyBorder="1" applyAlignment="1" applyProtection="1">
      <alignment horizontal="center" vertical="center" wrapText="1"/>
    </xf>
    <xf numFmtId="0" fontId="10" fillId="0" borderId="16" xfId="5" applyFont="1" applyBorder="1" applyAlignment="1" applyProtection="1">
      <alignment horizontal="right" vertical="center"/>
    </xf>
    <xf numFmtId="178" fontId="10" fillId="0" borderId="16" xfId="5" applyNumberFormat="1" applyFont="1" applyBorder="1" applyAlignment="1" applyProtection="1">
      <alignment horizontal="right" vertical="center"/>
    </xf>
    <xf numFmtId="178" fontId="11" fillId="0" borderId="19" xfId="5" applyNumberFormat="1" applyFont="1" applyBorder="1" applyAlignment="1" applyProtection="1">
      <alignment horizontal="center" vertical="center" wrapText="1"/>
      <protection locked="0"/>
    </xf>
    <xf numFmtId="0" fontId="11" fillId="0" borderId="20" xfId="5" applyFont="1" applyBorder="1" applyAlignment="1" applyProtection="1">
      <alignment horizontal="center" vertical="center" wrapText="1"/>
    </xf>
    <xf numFmtId="178" fontId="11" fillId="0" borderId="2" xfId="5" applyNumberFormat="1" applyFont="1" applyBorder="1" applyAlignment="1" applyProtection="1">
      <alignment horizontal="distributed" vertical="center" wrapText="1"/>
      <protection locked="0"/>
    </xf>
    <xf numFmtId="0" fontId="19" fillId="0" borderId="2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Continuous" vertical="center"/>
    </xf>
    <xf numFmtId="0" fontId="21" fillId="0" borderId="0" xfId="0" applyFont="1" applyFill="1" applyAlignment="1">
      <alignment horizontal="centerContinuous" vertical="center"/>
    </xf>
    <xf numFmtId="0" fontId="21" fillId="0" borderId="0" xfId="0" applyFont="1" applyFill="1" applyAlignment="1">
      <alignment horizontal="center" vertical="center"/>
    </xf>
    <xf numFmtId="0" fontId="19" fillId="0" borderId="21" xfId="0" applyFont="1" applyFill="1" applyBorder="1" applyAlignment="1">
      <alignment vertical="center"/>
    </xf>
    <xf numFmtId="0" fontId="19" fillId="0" borderId="0" xfId="0" applyFont="1" applyFill="1" applyAlignment="1">
      <alignment horizontal="center" vertical="center"/>
    </xf>
    <xf numFmtId="178" fontId="19" fillId="0" borderId="21" xfId="0" applyNumberFormat="1" applyFont="1" applyFill="1" applyBorder="1" applyAlignment="1">
      <alignment horizontal="center" vertical="center"/>
    </xf>
    <xf numFmtId="178" fontId="19" fillId="0" borderId="21" xfId="0" applyNumberFormat="1" applyFont="1" applyFill="1" applyBorder="1" applyAlignment="1">
      <alignment horizontal="right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9" fillId="0" borderId="35" xfId="0" applyFont="1" applyFill="1" applyBorder="1" applyAlignment="1">
      <alignment horizontal="center" vertical="center"/>
    </xf>
    <xf numFmtId="178" fontId="19" fillId="0" borderId="24" xfId="0" applyNumberFormat="1" applyFont="1" applyFill="1" applyBorder="1" applyAlignment="1">
      <alignment horizontal="right" vertical="center"/>
    </xf>
    <xf numFmtId="178" fontId="23" fillId="0" borderId="24" xfId="0" applyNumberFormat="1" applyFont="1" applyFill="1" applyBorder="1" applyAlignment="1">
      <alignment horizontal="right" vertical="center"/>
    </xf>
    <xf numFmtId="0" fontId="19" fillId="0" borderId="36" xfId="0" applyFont="1" applyFill="1" applyBorder="1" applyAlignment="1">
      <alignment horizontal="center" vertical="center"/>
    </xf>
    <xf numFmtId="0" fontId="19" fillId="0" borderId="37" xfId="0" applyFont="1" applyFill="1" applyBorder="1" applyAlignment="1">
      <alignment horizontal="center" vertical="center"/>
    </xf>
    <xf numFmtId="178" fontId="23" fillId="0" borderId="21" xfId="0" applyNumberFormat="1" applyFont="1" applyFill="1" applyBorder="1" applyAlignment="1">
      <alignment horizontal="right" vertical="center"/>
    </xf>
    <xf numFmtId="0" fontId="19" fillId="0" borderId="38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178" fontId="19" fillId="0" borderId="39" xfId="0" applyNumberFormat="1" applyFont="1" applyFill="1" applyBorder="1" applyAlignment="1">
      <alignment horizontal="center" vertical="center"/>
    </xf>
    <xf numFmtId="178" fontId="19" fillId="0" borderId="33" xfId="0" applyNumberFormat="1" applyFont="1" applyFill="1" applyBorder="1" applyAlignment="1">
      <alignment horizontal="right" vertical="center"/>
    </xf>
    <xf numFmtId="178" fontId="23" fillId="0" borderId="33" xfId="0" applyNumberFormat="1" applyFont="1" applyFill="1" applyBorder="1" applyAlignment="1">
      <alignment horizontal="right" vertical="center"/>
    </xf>
    <xf numFmtId="0" fontId="21" fillId="0" borderId="34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178" fontId="19" fillId="0" borderId="41" xfId="0" applyNumberFormat="1" applyFont="1" applyFill="1" applyBorder="1" applyAlignment="1">
      <alignment horizontal="center" vertical="center"/>
    </xf>
    <xf numFmtId="178" fontId="19" fillId="0" borderId="42" xfId="0" applyNumberFormat="1" applyFont="1" applyFill="1" applyBorder="1" applyAlignment="1">
      <alignment horizontal="right" vertical="center"/>
    </xf>
    <xf numFmtId="178" fontId="23" fillId="0" borderId="42" xfId="0" applyNumberFormat="1" applyFont="1" applyFill="1" applyBorder="1" applyAlignment="1">
      <alignment horizontal="right" vertical="center"/>
    </xf>
    <xf numFmtId="0" fontId="21" fillId="0" borderId="43" xfId="0" applyFont="1" applyFill="1" applyBorder="1" applyAlignment="1">
      <alignment horizontal="center" vertical="center"/>
    </xf>
    <xf numFmtId="0" fontId="21" fillId="0" borderId="0" xfId="0" quotePrefix="1" applyFont="1" applyFill="1" applyAlignment="1">
      <alignment horizontal="left" vertical="center"/>
    </xf>
    <xf numFmtId="178" fontId="19" fillId="0" borderId="24" xfId="0" applyNumberFormat="1" applyFont="1" applyFill="1" applyBorder="1" applyAlignment="1">
      <alignment horizontal="center" vertical="center"/>
    </xf>
    <xf numFmtId="184" fontId="19" fillId="0" borderId="21" xfId="0" applyNumberFormat="1" applyFont="1" applyFill="1" applyBorder="1" applyAlignment="1">
      <alignment horizontal="right" vertical="center"/>
    </xf>
    <xf numFmtId="178" fontId="19" fillId="0" borderId="33" xfId="0" applyNumberFormat="1" applyFont="1" applyFill="1" applyBorder="1" applyAlignment="1">
      <alignment horizontal="center" vertical="center"/>
    </xf>
    <xf numFmtId="178" fontId="19" fillId="0" borderId="42" xfId="0" applyNumberFormat="1" applyFont="1" applyFill="1" applyBorder="1" applyAlignment="1">
      <alignment horizontal="center" vertical="center"/>
    </xf>
    <xf numFmtId="178" fontId="19" fillId="0" borderId="21" xfId="0" applyNumberFormat="1" applyFont="1" applyFill="1" applyBorder="1" applyAlignment="1">
      <alignment horizontal="center" vertical="center" shrinkToFit="1"/>
    </xf>
    <xf numFmtId="0" fontId="19" fillId="0" borderId="21" xfId="0" applyFont="1" applyFill="1" applyBorder="1" applyAlignment="1">
      <alignment horizontal="center" vertical="center" shrinkToFit="1"/>
    </xf>
    <xf numFmtId="0" fontId="20" fillId="0" borderId="0" xfId="0" applyFont="1" applyFill="1" applyAlignment="1">
      <alignment horizontal="centerContinuous" vertical="center" shrinkToFit="1"/>
    </xf>
    <xf numFmtId="0" fontId="21" fillId="0" borderId="0" xfId="0" applyFont="1" applyFill="1" applyAlignment="1">
      <alignment horizontal="centerContinuous" vertical="center" shrinkToFit="1"/>
    </xf>
    <xf numFmtId="0" fontId="21" fillId="0" borderId="0" xfId="0" applyFont="1" applyFill="1" applyAlignment="1">
      <alignment horizontal="center" vertical="center" shrinkToFit="1"/>
    </xf>
    <xf numFmtId="0" fontId="19" fillId="0" borderId="21" xfId="0" applyFont="1" applyFill="1" applyBorder="1" applyAlignment="1">
      <alignment vertical="center" shrinkToFit="1"/>
    </xf>
    <xf numFmtId="0" fontId="19" fillId="0" borderId="0" xfId="0" applyFont="1" applyFill="1" applyAlignment="1">
      <alignment horizontal="center" vertical="center" shrinkToFit="1"/>
    </xf>
    <xf numFmtId="0" fontId="19" fillId="0" borderId="21" xfId="0" applyFont="1" applyFill="1" applyBorder="1" applyAlignment="1">
      <alignment horizontal="centerContinuous" vertical="center" shrinkToFit="1"/>
    </xf>
    <xf numFmtId="178" fontId="19" fillId="0" borderId="21" xfId="0" applyNumberFormat="1" applyFont="1" applyFill="1" applyBorder="1" applyAlignment="1">
      <alignment horizontal="right" vertical="center" shrinkToFit="1"/>
    </xf>
    <xf numFmtId="178" fontId="19" fillId="0" borderId="48" xfId="0" applyNumberFormat="1" applyFont="1" applyFill="1" applyBorder="1" applyAlignment="1">
      <alignment horizontal="center" vertical="center"/>
    </xf>
    <xf numFmtId="178" fontId="19" fillId="0" borderId="23" xfId="0" applyNumberFormat="1" applyFont="1" applyFill="1" applyBorder="1" applyAlignment="1">
      <alignment horizontal="right" vertical="center"/>
    </xf>
    <xf numFmtId="0" fontId="19" fillId="0" borderId="49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Continuous" vertical="center"/>
    </xf>
    <xf numFmtId="0" fontId="25" fillId="0" borderId="0" xfId="0" applyFont="1" applyFill="1" applyAlignment="1">
      <alignment horizontal="centerContinuous" vertical="center"/>
    </xf>
    <xf numFmtId="0" fontId="18" fillId="0" borderId="0" xfId="5" applyFont="1" applyFill="1" applyAlignment="1" applyProtection="1">
      <alignment horizontal="centerContinuous"/>
    </xf>
    <xf numFmtId="49" fontId="19" fillId="0" borderId="0" xfId="5" applyNumberFormat="1" applyFont="1" applyFill="1" applyAlignment="1" applyProtection="1">
      <alignment horizontal="centerContinuous"/>
    </xf>
    <xf numFmtId="0" fontId="19" fillId="0" borderId="0" xfId="5" applyFont="1" applyFill="1" applyAlignment="1" applyProtection="1">
      <alignment horizontal="centerContinuous"/>
    </xf>
    <xf numFmtId="0" fontId="19" fillId="0" borderId="0" xfId="5" applyFont="1" applyFill="1" applyAlignment="1" applyProtection="1">
      <alignment horizontal="centerContinuous" vertical="center"/>
    </xf>
    <xf numFmtId="0" fontId="19" fillId="0" borderId="0" xfId="5" applyFont="1" applyFill="1" applyProtection="1"/>
    <xf numFmtId="49" fontId="19" fillId="0" borderId="0" xfId="5" applyNumberFormat="1" applyFont="1" applyFill="1" applyProtection="1"/>
    <xf numFmtId="0" fontId="19" fillId="0" borderId="0" xfId="5" applyFont="1" applyFill="1" applyAlignment="1" applyProtection="1">
      <alignment horizontal="right" vertical="center"/>
    </xf>
    <xf numFmtId="0" fontId="19" fillId="0" borderId="0" xfId="5" applyFont="1" applyFill="1"/>
    <xf numFmtId="0" fontId="7" fillId="0" borderId="0" xfId="0" applyFont="1" applyFill="1" applyAlignment="1">
      <alignment horizontal="right" indent="1"/>
    </xf>
    <xf numFmtId="0" fontId="17" fillId="0" borderId="21" xfId="5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5" applyFont="1" applyFill="1" applyAlignment="1">
      <alignment horizontal="center"/>
    </xf>
    <xf numFmtId="49" fontId="19" fillId="0" borderId="0" xfId="5" applyNumberFormat="1" applyFont="1" applyFill="1"/>
    <xf numFmtId="0" fontId="17" fillId="0" borderId="0" xfId="5" applyFont="1" applyFill="1"/>
    <xf numFmtId="0" fontId="21" fillId="0" borderId="0" xfId="0" applyFont="1" applyFill="1" applyAlignment="1">
      <alignment horizontal="center" vertical="center"/>
    </xf>
    <xf numFmtId="178" fontId="19" fillId="0" borderId="21" xfId="0" applyNumberFormat="1" applyFont="1" applyFill="1" applyBorder="1" applyAlignment="1">
      <alignment horizontal="center" vertical="center"/>
    </xf>
    <xf numFmtId="0" fontId="19" fillId="0" borderId="0" xfId="5" applyFont="1" applyFill="1" applyAlignment="1" applyProtection="1">
      <alignment horizontal="centerContinuous" wrapText="1"/>
    </xf>
    <xf numFmtId="0" fontId="19" fillId="0" borderId="0" xfId="5" applyFont="1" applyFill="1" applyAlignment="1" applyProtection="1">
      <alignment wrapText="1"/>
    </xf>
    <xf numFmtId="0" fontId="17" fillId="0" borderId="0" xfId="5" applyFont="1" applyFill="1" applyAlignment="1">
      <alignment wrapText="1"/>
    </xf>
    <xf numFmtId="0" fontId="19" fillId="0" borderId="21" xfId="5" applyFont="1" applyFill="1" applyBorder="1" applyAlignment="1">
      <alignment horizontal="center" vertical="center" wrapText="1"/>
    </xf>
    <xf numFmtId="179" fontId="19" fillId="0" borderId="21" xfId="5" applyNumberFormat="1" applyFont="1" applyFill="1" applyBorder="1" applyAlignment="1">
      <alignment horizontal="center" vertical="center" shrinkToFit="1"/>
    </xf>
    <xf numFmtId="0" fontId="21" fillId="0" borderId="34" xfId="0" applyFont="1" applyFill="1" applyBorder="1" applyAlignment="1">
      <alignment horizontal="center" vertical="center"/>
    </xf>
    <xf numFmtId="178" fontId="19" fillId="0" borderId="21" xfId="0" applyNumberFormat="1" applyFont="1" applyFill="1" applyBorder="1" applyAlignment="1">
      <alignment horizontal="center" vertical="center" shrinkToFit="1"/>
    </xf>
    <xf numFmtId="0" fontId="19" fillId="0" borderId="21" xfId="0" applyFont="1" applyFill="1" applyBorder="1" applyAlignment="1">
      <alignment horizontal="center" vertical="center" shrinkToFit="1"/>
    </xf>
    <xf numFmtId="0" fontId="7" fillId="0" borderId="0" xfId="5" applyFont="1" applyFill="1" applyBorder="1" applyAlignment="1" applyProtection="1">
      <alignment horizontal="right" vertical="center" indent="1"/>
    </xf>
    <xf numFmtId="0" fontId="22" fillId="0" borderId="21" xfId="0" applyFont="1" applyFill="1" applyBorder="1" applyAlignment="1">
      <alignment horizontal="center" vertical="center" wrapText="1" shrinkToFit="1"/>
    </xf>
    <xf numFmtId="178" fontId="17" fillId="0" borderId="21" xfId="5" applyNumberFormat="1" applyFont="1" applyFill="1" applyBorder="1" applyAlignment="1" applyProtection="1">
      <alignment horizontal="center" vertical="center" wrapText="1" shrinkToFit="1"/>
      <protection locked="0"/>
    </xf>
    <xf numFmtId="185" fontId="19" fillId="0" borderId="21" xfId="0" applyNumberFormat="1" applyFont="1" applyFill="1" applyBorder="1" applyAlignment="1">
      <alignment horizontal="right" vertical="center"/>
    </xf>
    <xf numFmtId="185" fontId="19" fillId="0" borderId="21" xfId="0" applyNumberFormat="1" applyFont="1" applyFill="1" applyBorder="1" applyAlignment="1">
      <alignment vertical="center"/>
    </xf>
    <xf numFmtId="185" fontId="19" fillId="0" borderId="21" xfId="0" applyNumberFormat="1" applyFont="1" applyFill="1" applyBorder="1" applyAlignment="1">
      <alignment horizontal="center" vertical="center" shrinkToFit="1"/>
    </xf>
    <xf numFmtId="179" fontId="19" fillId="0" borderId="21" xfId="5" applyNumberFormat="1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Fill="1" applyAlignment="1">
      <alignment horizontal="center" vertical="center"/>
    </xf>
    <xf numFmtId="179" fontId="19" fillId="0" borderId="0" xfId="5" applyNumberFormat="1" applyFont="1" applyFill="1" applyAlignment="1">
      <alignment horizontal="right" vertical="center" shrinkToFit="1"/>
    </xf>
    <xf numFmtId="185" fontId="19" fillId="0" borderId="21" xfId="0" applyNumberFormat="1" applyFont="1" applyFill="1" applyBorder="1" applyAlignment="1">
      <alignment horizontal="center" vertical="center" shrinkToFit="1"/>
    </xf>
    <xf numFmtId="0" fontId="19" fillId="0" borderId="21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85" fontId="21" fillId="0" borderId="21" xfId="0" applyNumberFormat="1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Continuous" vertical="center"/>
    </xf>
    <xf numFmtId="0" fontId="21" fillId="0" borderId="21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9" fontId="21" fillId="0" borderId="21" xfId="0" applyNumberFormat="1" applyFont="1" applyFill="1" applyBorder="1" applyAlignment="1">
      <alignment horizontal="center" vertical="center"/>
    </xf>
    <xf numFmtId="187" fontId="21" fillId="0" borderId="21" xfId="0" applyNumberFormat="1" applyFont="1" applyFill="1" applyBorder="1" applyAlignment="1">
      <alignment horizontal="center" vertical="center"/>
    </xf>
    <xf numFmtId="184" fontId="21" fillId="0" borderId="0" xfId="0" applyNumberFormat="1" applyFont="1" applyFill="1" applyAlignment="1">
      <alignment horizontal="center" vertical="center"/>
    </xf>
    <xf numFmtId="185" fontId="21" fillId="0" borderId="0" xfId="0" applyNumberFormat="1" applyFont="1" applyFill="1" applyBorder="1" applyAlignment="1">
      <alignment horizontal="center" vertical="center"/>
    </xf>
    <xf numFmtId="184" fontId="21" fillId="0" borderId="0" xfId="0" applyNumberFormat="1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86" fontId="21" fillId="0" borderId="21" xfId="0" applyNumberFormat="1" applyFont="1" applyFill="1" applyBorder="1" applyAlignment="1">
      <alignment horizontal="center" vertical="center"/>
    </xf>
    <xf numFmtId="178" fontId="19" fillId="0" borderId="21" xfId="0" applyNumberFormat="1" applyFont="1" applyFill="1" applyBorder="1" applyAlignment="1">
      <alignment horizontal="right" vertical="center"/>
    </xf>
    <xf numFmtId="178" fontId="19" fillId="0" borderId="21" xfId="0" applyNumberFormat="1" applyFont="1" applyFill="1" applyBorder="1" applyAlignment="1">
      <alignment horizontal="center" vertical="center" shrinkToFit="1"/>
    </xf>
    <xf numFmtId="185" fontId="19" fillId="0" borderId="21" xfId="0" applyNumberFormat="1" applyFont="1" applyFill="1" applyBorder="1" applyAlignment="1">
      <alignment horizontal="right" vertical="center"/>
    </xf>
    <xf numFmtId="185" fontId="19" fillId="0" borderId="21" xfId="0" applyNumberFormat="1" applyFont="1" applyFill="1" applyBorder="1" applyAlignment="1">
      <alignment horizontal="center" vertical="center" shrinkToFit="1"/>
    </xf>
    <xf numFmtId="185" fontId="21" fillId="0" borderId="21" xfId="0" applyNumberFormat="1" applyFont="1" applyFill="1" applyBorder="1" applyAlignment="1">
      <alignment horizontal="center" vertical="center" shrinkToFit="1"/>
    </xf>
    <xf numFmtId="185" fontId="21" fillId="2" borderId="21" xfId="0" applyNumberFormat="1" applyFont="1" applyFill="1" applyBorder="1" applyAlignment="1">
      <alignment horizontal="center" vertical="center" shrinkToFit="1"/>
    </xf>
    <xf numFmtId="0" fontId="21" fillId="0" borderId="21" xfId="0" applyFont="1" applyFill="1" applyBorder="1" applyAlignment="1">
      <alignment horizontal="center" vertical="center" shrinkToFit="1"/>
    </xf>
    <xf numFmtId="0" fontId="19" fillId="0" borderId="0" xfId="5" applyFont="1" applyFill="1" applyBorder="1" applyAlignment="1">
      <alignment horizontal="center" vertical="center" wrapText="1"/>
    </xf>
    <xf numFmtId="178" fontId="19" fillId="0" borderId="21" xfId="5" applyNumberFormat="1" applyFont="1" applyFill="1" applyBorder="1" applyAlignment="1" applyProtection="1">
      <alignment horizontal="center" vertical="center" shrinkToFit="1"/>
      <protection locked="0"/>
    </xf>
    <xf numFmtId="0" fontId="19" fillId="0" borderId="21" xfId="5" applyNumberFormat="1" applyFont="1" applyFill="1" applyBorder="1" applyAlignment="1" applyProtection="1">
      <alignment horizontal="center" vertical="center" shrinkToFit="1"/>
    </xf>
    <xf numFmtId="0" fontId="19" fillId="0" borderId="21" xfId="5" applyNumberFormat="1" applyFont="1" applyFill="1" applyBorder="1" applyAlignment="1" applyProtection="1">
      <alignment horizontal="center" vertical="center" wrapText="1"/>
      <protection locked="0"/>
    </xf>
    <xf numFmtId="49" fontId="19" fillId="0" borderId="21" xfId="5" applyNumberFormat="1" applyFont="1" applyFill="1" applyBorder="1" applyAlignment="1" applyProtection="1">
      <alignment horizontal="center" vertical="center" wrapText="1"/>
      <protection locked="0"/>
    </xf>
    <xf numFmtId="49" fontId="19" fillId="0" borderId="23" xfId="5" applyNumberFormat="1" applyFont="1" applyFill="1" applyBorder="1" applyAlignment="1" applyProtection="1">
      <alignment horizontal="center" vertical="center" wrapText="1"/>
      <protection locked="0"/>
    </xf>
    <xf numFmtId="178" fontId="19" fillId="0" borderId="23" xfId="5" applyNumberFormat="1" applyFont="1" applyFill="1" applyBorder="1" applyAlignment="1" applyProtection="1">
      <alignment horizontal="center" vertical="center" shrinkToFit="1"/>
      <protection locked="0"/>
    </xf>
    <xf numFmtId="0" fontId="19" fillId="0" borderId="23" xfId="5" applyNumberFormat="1" applyFont="1" applyFill="1" applyBorder="1" applyAlignment="1" applyProtection="1">
      <alignment horizontal="center" vertical="center" wrapText="1"/>
      <protection locked="0"/>
    </xf>
    <xf numFmtId="178" fontId="21" fillId="0" borderId="21" xfId="0" applyNumberFormat="1" applyFont="1" applyFill="1" applyBorder="1" applyAlignment="1">
      <alignment horizontal="center" vertical="center" shrinkToFit="1"/>
    </xf>
    <xf numFmtId="178" fontId="19" fillId="2" borderId="21" xfId="0" applyNumberFormat="1" applyFont="1" applyFill="1" applyBorder="1" applyAlignment="1">
      <alignment horizontal="center" vertical="center" shrinkToFit="1"/>
    </xf>
    <xf numFmtId="184" fontId="21" fillId="0" borderId="21" xfId="0" applyNumberFormat="1" applyFont="1" applyFill="1" applyBorder="1" applyAlignment="1">
      <alignment horizontal="center" vertical="center" shrinkToFit="1"/>
    </xf>
    <xf numFmtId="184" fontId="21" fillId="2" borderId="21" xfId="0" applyNumberFormat="1" applyFont="1" applyFill="1" applyBorder="1" applyAlignment="1">
      <alignment horizontal="center" vertical="center" shrinkToFit="1"/>
    </xf>
    <xf numFmtId="0" fontId="19" fillId="0" borderId="21" xfId="5" applyNumberFormat="1" applyFont="1" applyFill="1" applyBorder="1" applyAlignment="1" applyProtection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178" fontId="19" fillId="0" borderId="47" xfId="0" applyNumberFormat="1" applyFont="1" applyFill="1" applyBorder="1" applyAlignment="1">
      <alignment horizontal="center" vertical="center"/>
    </xf>
    <xf numFmtId="178" fontId="19" fillId="0" borderId="41" xfId="0" applyNumberFormat="1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 vertical="center"/>
    </xf>
    <xf numFmtId="178" fontId="19" fillId="0" borderId="46" xfId="0" applyNumberFormat="1" applyFont="1" applyFill="1" applyBorder="1" applyAlignment="1">
      <alignment horizontal="center" vertical="center"/>
    </xf>
    <xf numFmtId="178" fontId="19" fillId="0" borderId="39" xfId="0" applyNumberFormat="1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 shrinkToFit="1"/>
    </xf>
    <xf numFmtId="0" fontId="19" fillId="0" borderId="24" xfId="0" applyFont="1" applyFill="1" applyBorder="1" applyAlignment="1">
      <alignment horizontal="center" vertical="center" shrinkToFit="1"/>
    </xf>
    <xf numFmtId="0" fontId="19" fillId="0" borderId="21" xfId="0" applyFont="1" applyFill="1" applyBorder="1" applyAlignment="1">
      <alignment horizontal="center" vertical="center" shrinkToFit="1"/>
    </xf>
    <xf numFmtId="0" fontId="19" fillId="0" borderId="23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26" fillId="0" borderId="50" xfId="0" applyFont="1" applyFill="1" applyBorder="1" applyAlignment="1">
      <alignment horizontal="left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left" vertical="center"/>
    </xf>
    <xf numFmtId="0" fontId="19" fillId="0" borderId="21" xfId="5" applyNumberFormat="1" applyFont="1" applyFill="1" applyBorder="1" applyAlignment="1" applyProtection="1">
      <alignment horizontal="center" vertical="center" wrapText="1"/>
    </xf>
    <xf numFmtId="0" fontId="19" fillId="0" borderId="25" xfId="5" applyNumberFormat="1" applyFont="1" applyFill="1" applyBorder="1" applyAlignment="1" applyProtection="1">
      <alignment horizontal="center" vertical="center" wrapText="1"/>
    </xf>
    <xf numFmtId="0" fontId="19" fillId="0" borderId="22" xfId="5" applyNumberFormat="1" applyFont="1" applyFill="1" applyBorder="1" applyAlignment="1" applyProtection="1">
      <alignment horizontal="center" vertical="center" wrapText="1"/>
    </xf>
    <xf numFmtId="0" fontId="19" fillId="0" borderId="23" xfId="5" applyNumberFormat="1" applyFont="1" applyFill="1" applyBorder="1" applyAlignment="1" applyProtection="1">
      <alignment horizontal="center" vertical="center" wrapText="1"/>
    </xf>
    <xf numFmtId="0" fontId="19" fillId="0" borderId="24" xfId="5" applyNumberFormat="1" applyFont="1" applyFill="1" applyBorder="1" applyAlignment="1" applyProtection="1">
      <alignment horizontal="center" vertical="center" wrapText="1"/>
    </xf>
    <xf numFmtId="179" fontId="19" fillId="0" borderId="21" xfId="2" applyNumberFormat="1" applyFont="1" applyFill="1" applyBorder="1" applyAlignment="1" applyProtection="1">
      <alignment horizontal="center" vertical="center" shrinkToFit="1"/>
      <protection locked="0"/>
    </xf>
    <xf numFmtId="179" fontId="19" fillId="0" borderId="21" xfId="5" applyNumberFormat="1" applyFont="1" applyFill="1" applyBorder="1" applyAlignment="1" applyProtection="1">
      <alignment horizontal="center" vertical="center" shrinkToFit="1"/>
    </xf>
    <xf numFmtId="186" fontId="19" fillId="0" borderId="21" xfId="5" applyNumberFormat="1" applyFont="1" applyFill="1" applyBorder="1" applyAlignment="1" applyProtection="1">
      <alignment horizontal="center" vertical="center" shrinkToFit="1"/>
      <protection locked="0"/>
    </xf>
    <xf numFmtId="186" fontId="19" fillId="0" borderId="21" xfId="2" applyNumberFormat="1" applyFont="1" applyFill="1" applyBorder="1" applyAlignment="1" applyProtection="1">
      <alignment horizontal="center" vertical="center" shrinkToFit="1"/>
      <protection locked="0"/>
    </xf>
    <xf numFmtId="179" fontId="19" fillId="0" borderId="23" xfId="5" applyNumberFormat="1" applyFont="1" applyFill="1" applyBorder="1" applyAlignment="1" applyProtection="1">
      <alignment horizontal="center" vertical="center" shrinkToFit="1"/>
      <protection locked="0"/>
    </xf>
    <xf numFmtId="179" fontId="19" fillId="0" borderId="0" xfId="2" applyNumberFormat="1" applyFont="1" applyFill="1" applyBorder="1" applyAlignment="1" applyProtection="1">
      <alignment horizontal="center" vertical="center" shrinkToFit="1"/>
      <protection locked="0"/>
    </xf>
    <xf numFmtId="0" fontId="17" fillId="0" borderId="21" xfId="5" applyFont="1" applyFill="1" applyBorder="1" applyAlignment="1">
      <alignment horizontal="center" vertical="center"/>
    </xf>
    <xf numFmtId="0" fontId="19" fillId="0" borderId="21" xfId="5" applyFont="1" applyFill="1" applyBorder="1" applyAlignment="1">
      <alignment horizontal="center" vertical="center"/>
    </xf>
  </cellXfs>
  <cellStyles count="35">
    <cellStyle name="Comma" xfId="6"/>
    <cellStyle name="Comma [0]_ SG&amp;A Bridge " xfId="7"/>
    <cellStyle name="Comma_ SG&amp;A Bridge " xfId="8"/>
    <cellStyle name="Currency" xfId="9"/>
    <cellStyle name="Currency [0]_ SG&amp;A Bridge " xfId="10"/>
    <cellStyle name="Currency_ SG&amp;A Bridge " xfId="11"/>
    <cellStyle name="Date" xfId="12"/>
    <cellStyle name="Fixed" xfId="13"/>
    <cellStyle name="Heading1" xfId="14"/>
    <cellStyle name="Heading2" xfId="15"/>
    <cellStyle name="Normal_ SG&amp;A Bridge " xfId="16"/>
    <cellStyle name="Percent" xfId="17"/>
    <cellStyle name="Total" xfId="18"/>
    <cellStyle name="뷭?_BOOKSHIP" xfId="1"/>
    <cellStyle name="쉼표 [0]" xfId="2" builtinId="6"/>
    <cellStyle name="콤마 [0]_1202" xfId="3"/>
    <cellStyle name="콤마_1202" xfId="4"/>
    <cellStyle name="표준" xfId="0" builtinId="0"/>
    <cellStyle name="표준 2" xfId="19"/>
    <cellStyle name="표준 2 2" xfId="20"/>
    <cellStyle name="표준 2 2 2" xfId="22"/>
    <cellStyle name="표준 2 2 2 2" xfId="26"/>
    <cellStyle name="표준 2 2 2 3" xfId="30"/>
    <cellStyle name="표준 2 2 2 4" xfId="34"/>
    <cellStyle name="표준 2 2 3" xfId="24"/>
    <cellStyle name="표준 2 2 4" xfId="28"/>
    <cellStyle name="표준 2 2 5" xfId="32"/>
    <cellStyle name="표준 2 3" xfId="21"/>
    <cellStyle name="표준 2 3 2" xfId="25"/>
    <cellStyle name="표준 2 3 3" xfId="29"/>
    <cellStyle name="표준 2 3 4" xfId="33"/>
    <cellStyle name="표준 2 4" xfId="23"/>
    <cellStyle name="표준 2 5" xfId="27"/>
    <cellStyle name="표준 2 6" xfId="31"/>
    <cellStyle name="표준_용지조서(1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48"/>
  </sheetPr>
  <dimension ref="A1:G43"/>
  <sheetViews>
    <sheetView showZeros="0" view="pageBreakPreview" zoomScaleNormal="100" zoomScaleSheetLayoutView="100" workbookViewId="0">
      <selection activeCell="F22" sqref="F22"/>
    </sheetView>
  </sheetViews>
  <sheetFormatPr defaultColWidth="10.77734375" defaultRowHeight="24.95" customHeight="1"/>
  <cols>
    <col min="1" max="1" width="13.6640625" style="56" customWidth="1"/>
    <col min="2" max="2" width="10" style="56" customWidth="1"/>
    <col min="3" max="4" width="15.44140625" style="56" customWidth="1"/>
    <col min="5" max="5" width="11.21875" style="56" customWidth="1"/>
    <col min="6" max="256" width="10.77734375" style="56"/>
    <col min="257" max="257" width="13.6640625" style="56" customWidth="1"/>
    <col min="258" max="258" width="10" style="56" customWidth="1"/>
    <col min="259" max="260" width="15.44140625" style="56" customWidth="1"/>
    <col min="261" max="261" width="11.21875" style="56" customWidth="1"/>
    <col min="262" max="512" width="10.77734375" style="56"/>
    <col min="513" max="513" width="13.6640625" style="56" customWidth="1"/>
    <col min="514" max="514" width="10" style="56" customWidth="1"/>
    <col min="515" max="516" width="15.44140625" style="56" customWidth="1"/>
    <col min="517" max="517" width="11.21875" style="56" customWidth="1"/>
    <col min="518" max="768" width="10.77734375" style="56"/>
    <col min="769" max="769" width="13.6640625" style="56" customWidth="1"/>
    <col min="770" max="770" width="10" style="56" customWidth="1"/>
    <col min="771" max="772" width="15.44140625" style="56" customWidth="1"/>
    <col min="773" max="773" width="11.21875" style="56" customWidth="1"/>
    <col min="774" max="1024" width="10.77734375" style="56"/>
    <col min="1025" max="1025" width="13.6640625" style="56" customWidth="1"/>
    <col min="1026" max="1026" width="10" style="56" customWidth="1"/>
    <col min="1027" max="1028" width="15.44140625" style="56" customWidth="1"/>
    <col min="1029" max="1029" width="11.21875" style="56" customWidth="1"/>
    <col min="1030" max="1280" width="10.77734375" style="56"/>
    <col min="1281" max="1281" width="13.6640625" style="56" customWidth="1"/>
    <col min="1282" max="1282" width="10" style="56" customWidth="1"/>
    <col min="1283" max="1284" width="15.44140625" style="56" customWidth="1"/>
    <col min="1285" max="1285" width="11.21875" style="56" customWidth="1"/>
    <col min="1286" max="1536" width="10.77734375" style="56"/>
    <col min="1537" max="1537" width="13.6640625" style="56" customWidth="1"/>
    <col min="1538" max="1538" width="10" style="56" customWidth="1"/>
    <col min="1539" max="1540" width="15.44140625" style="56" customWidth="1"/>
    <col min="1541" max="1541" width="11.21875" style="56" customWidth="1"/>
    <col min="1542" max="1792" width="10.77734375" style="56"/>
    <col min="1793" max="1793" width="13.6640625" style="56" customWidth="1"/>
    <col min="1794" max="1794" width="10" style="56" customWidth="1"/>
    <col min="1795" max="1796" width="15.44140625" style="56" customWidth="1"/>
    <col min="1797" max="1797" width="11.21875" style="56" customWidth="1"/>
    <col min="1798" max="2048" width="10.77734375" style="56"/>
    <col min="2049" max="2049" width="13.6640625" style="56" customWidth="1"/>
    <col min="2050" max="2050" width="10" style="56" customWidth="1"/>
    <col min="2051" max="2052" width="15.44140625" style="56" customWidth="1"/>
    <col min="2053" max="2053" width="11.21875" style="56" customWidth="1"/>
    <col min="2054" max="2304" width="10.77734375" style="56"/>
    <col min="2305" max="2305" width="13.6640625" style="56" customWidth="1"/>
    <col min="2306" max="2306" width="10" style="56" customWidth="1"/>
    <col min="2307" max="2308" width="15.44140625" style="56" customWidth="1"/>
    <col min="2309" max="2309" width="11.21875" style="56" customWidth="1"/>
    <col min="2310" max="2560" width="10.77734375" style="56"/>
    <col min="2561" max="2561" width="13.6640625" style="56" customWidth="1"/>
    <col min="2562" max="2562" width="10" style="56" customWidth="1"/>
    <col min="2563" max="2564" width="15.44140625" style="56" customWidth="1"/>
    <col min="2565" max="2565" width="11.21875" style="56" customWidth="1"/>
    <col min="2566" max="2816" width="10.77734375" style="56"/>
    <col min="2817" max="2817" width="13.6640625" style="56" customWidth="1"/>
    <col min="2818" max="2818" width="10" style="56" customWidth="1"/>
    <col min="2819" max="2820" width="15.44140625" style="56" customWidth="1"/>
    <col min="2821" max="2821" width="11.21875" style="56" customWidth="1"/>
    <col min="2822" max="3072" width="10.77734375" style="56"/>
    <col min="3073" max="3073" width="13.6640625" style="56" customWidth="1"/>
    <col min="3074" max="3074" width="10" style="56" customWidth="1"/>
    <col min="3075" max="3076" width="15.44140625" style="56" customWidth="1"/>
    <col min="3077" max="3077" width="11.21875" style="56" customWidth="1"/>
    <col min="3078" max="3328" width="10.77734375" style="56"/>
    <col min="3329" max="3329" width="13.6640625" style="56" customWidth="1"/>
    <col min="3330" max="3330" width="10" style="56" customWidth="1"/>
    <col min="3331" max="3332" width="15.44140625" style="56" customWidth="1"/>
    <col min="3333" max="3333" width="11.21875" style="56" customWidth="1"/>
    <col min="3334" max="3584" width="10.77734375" style="56"/>
    <col min="3585" max="3585" width="13.6640625" style="56" customWidth="1"/>
    <col min="3586" max="3586" width="10" style="56" customWidth="1"/>
    <col min="3587" max="3588" width="15.44140625" style="56" customWidth="1"/>
    <col min="3589" max="3589" width="11.21875" style="56" customWidth="1"/>
    <col min="3590" max="3840" width="10.77734375" style="56"/>
    <col min="3841" max="3841" width="13.6640625" style="56" customWidth="1"/>
    <col min="3842" max="3842" width="10" style="56" customWidth="1"/>
    <col min="3843" max="3844" width="15.44140625" style="56" customWidth="1"/>
    <col min="3845" max="3845" width="11.21875" style="56" customWidth="1"/>
    <col min="3846" max="4096" width="10.77734375" style="56"/>
    <col min="4097" max="4097" width="13.6640625" style="56" customWidth="1"/>
    <col min="4098" max="4098" width="10" style="56" customWidth="1"/>
    <col min="4099" max="4100" width="15.44140625" style="56" customWidth="1"/>
    <col min="4101" max="4101" width="11.21875" style="56" customWidth="1"/>
    <col min="4102" max="4352" width="10.77734375" style="56"/>
    <col min="4353" max="4353" width="13.6640625" style="56" customWidth="1"/>
    <col min="4354" max="4354" width="10" style="56" customWidth="1"/>
    <col min="4355" max="4356" width="15.44140625" style="56" customWidth="1"/>
    <col min="4357" max="4357" width="11.21875" style="56" customWidth="1"/>
    <col min="4358" max="4608" width="10.77734375" style="56"/>
    <col min="4609" max="4609" width="13.6640625" style="56" customWidth="1"/>
    <col min="4610" max="4610" width="10" style="56" customWidth="1"/>
    <col min="4611" max="4612" width="15.44140625" style="56" customWidth="1"/>
    <col min="4613" max="4613" width="11.21875" style="56" customWidth="1"/>
    <col min="4614" max="4864" width="10.77734375" style="56"/>
    <col min="4865" max="4865" width="13.6640625" style="56" customWidth="1"/>
    <col min="4866" max="4866" width="10" style="56" customWidth="1"/>
    <col min="4867" max="4868" width="15.44140625" style="56" customWidth="1"/>
    <col min="4869" max="4869" width="11.21875" style="56" customWidth="1"/>
    <col min="4870" max="5120" width="10.77734375" style="56"/>
    <col min="5121" max="5121" width="13.6640625" style="56" customWidth="1"/>
    <col min="5122" max="5122" width="10" style="56" customWidth="1"/>
    <col min="5123" max="5124" width="15.44140625" style="56" customWidth="1"/>
    <col min="5125" max="5125" width="11.21875" style="56" customWidth="1"/>
    <col min="5126" max="5376" width="10.77734375" style="56"/>
    <col min="5377" max="5377" width="13.6640625" style="56" customWidth="1"/>
    <col min="5378" max="5378" width="10" style="56" customWidth="1"/>
    <col min="5379" max="5380" width="15.44140625" style="56" customWidth="1"/>
    <col min="5381" max="5381" width="11.21875" style="56" customWidth="1"/>
    <col min="5382" max="5632" width="10.77734375" style="56"/>
    <col min="5633" max="5633" width="13.6640625" style="56" customWidth="1"/>
    <col min="5634" max="5634" width="10" style="56" customWidth="1"/>
    <col min="5635" max="5636" width="15.44140625" style="56" customWidth="1"/>
    <col min="5637" max="5637" width="11.21875" style="56" customWidth="1"/>
    <col min="5638" max="5888" width="10.77734375" style="56"/>
    <col min="5889" max="5889" width="13.6640625" style="56" customWidth="1"/>
    <col min="5890" max="5890" width="10" style="56" customWidth="1"/>
    <col min="5891" max="5892" width="15.44140625" style="56" customWidth="1"/>
    <col min="5893" max="5893" width="11.21875" style="56" customWidth="1"/>
    <col min="5894" max="6144" width="10.77734375" style="56"/>
    <col min="6145" max="6145" width="13.6640625" style="56" customWidth="1"/>
    <col min="6146" max="6146" width="10" style="56" customWidth="1"/>
    <col min="6147" max="6148" width="15.44140625" style="56" customWidth="1"/>
    <col min="6149" max="6149" width="11.21875" style="56" customWidth="1"/>
    <col min="6150" max="6400" width="10.77734375" style="56"/>
    <col min="6401" max="6401" width="13.6640625" style="56" customWidth="1"/>
    <col min="6402" max="6402" width="10" style="56" customWidth="1"/>
    <col min="6403" max="6404" width="15.44140625" style="56" customWidth="1"/>
    <col min="6405" max="6405" width="11.21875" style="56" customWidth="1"/>
    <col min="6406" max="6656" width="10.77734375" style="56"/>
    <col min="6657" max="6657" width="13.6640625" style="56" customWidth="1"/>
    <col min="6658" max="6658" width="10" style="56" customWidth="1"/>
    <col min="6659" max="6660" width="15.44140625" style="56" customWidth="1"/>
    <col min="6661" max="6661" width="11.21875" style="56" customWidth="1"/>
    <col min="6662" max="6912" width="10.77734375" style="56"/>
    <col min="6913" max="6913" width="13.6640625" style="56" customWidth="1"/>
    <col min="6914" max="6914" width="10" style="56" customWidth="1"/>
    <col min="6915" max="6916" width="15.44140625" style="56" customWidth="1"/>
    <col min="6917" max="6917" width="11.21875" style="56" customWidth="1"/>
    <col min="6918" max="7168" width="10.77734375" style="56"/>
    <col min="7169" max="7169" width="13.6640625" style="56" customWidth="1"/>
    <col min="7170" max="7170" width="10" style="56" customWidth="1"/>
    <col min="7171" max="7172" width="15.44140625" style="56" customWidth="1"/>
    <col min="7173" max="7173" width="11.21875" style="56" customWidth="1"/>
    <col min="7174" max="7424" width="10.77734375" style="56"/>
    <col min="7425" max="7425" width="13.6640625" style="56" customWidth="1"/>
    <col min="7426" max="7426" width="10" style="56" customWidth="1"/>
    <col min="7427" max="7428" width="15.44140625" style="56" customWidth="1"/>
    <col min="7429" max="7429" width="11.21875" style="56" customWidth="1"/>
    <col min="7430" max="7680" width="10.77734375" style="56"/>
    <col min="7681" max="7681" width="13.6640625" style="56" customWidth="1"/>
    <col min="7682" max="7682" width="10" style="56" customWidth="1"/>
    <col min="7683" max="7684" width="15.44140625" style="56" customWidth="1"/>
    <col min="7685" max="7685" width="11.21875" style="56" customWidth="1"/>
    <col min="7686" max="7936" width="10.77734375" style="56"/>
    <col min="7937" max="7937" width="13.6640625" style="56" customWidth="1"/>
    <col min="7938" max="7938" width="10" style="56" customWidth="1"/>
    <col min="7939" max="7940" width="15.44140625" style="56" customWidth="1"/>
    <col min="7941" max="7941" width="11.21875" style="56" customWidth="1"/>
    <col min="7942" max="8192" width="10.77734375" style="56"/>
    <col min="8193" max="8193" width="13.6640625" style="56" customWidth="1"/>
    <col min="8194" max="8194" width="10" style="56" customWidth="1"/>
    <col min="8195" max="8196" width="15.44140625" style="56" customWidth="1"/>
    <col min="8197" max="8197" width="11.21875" style="56" customWidth="1"/>
    <col min="8198" max="8448" width="10.77734375" style="56"/>
    <col min="8449" max="8449" width="13.6640625" style="56" customWidth="1"/>
    <col min="8450" max="8450" width="10" style="56" customWidth="1"/>
    <col min="8451" max="8452" width="15.44140625" style="56" customWidth="1"/>
    <col min="8453" max="8453" width="11.21875" style="56" customWidth="1"/>
    <col min="8454" max="8704" width="10.77734375" style="56"/>
    <col min="8705" max="8705" width="13.6640625" style="56" customWidth="1"/>
    <col min="8706" max="8706" width="10" style="56" customWidth="1"/>
    <col min="8707" max="8708" width="15.44140625" style="56" customWidth="1"/>
    <col min="8709" max="8709" width="11.21875" style="56" customWidth="1"/>
    <col min="8710" max="8960" width="10.77734375" style="56"/>
    <col min="8961" max="8961" width="13.6640625" style="56" customWidth="1"/>
    <col min="8962" max="8962" width="10" style="56" customWidth="1"/>
    <col min="8963" max="8964" width="15.44140625" style="56" customWidth="1"/>
    <col min="8965" max="8965" width="11.21875" style="56" customWidth="1"/>
    <col min="8966" max="9216" width="10.77734375" style="56"/>
    <col min="9217" max="9217" width="13.6640625" style="56" customWidth="1"/>
    <col min="9218" max="9218" width="10" style="56" customWidth="1"/>
    <col min="9219" max="9220" width="15.44140625" style="56" customWidth="1"/>
    <col min="9221" max="9221" width="11.21875" style="56" customWidth="1"/>
    <col min="9222" max="9472" width="10.77734375" style="56"/>
    <col min="9473" max="9473" width="13.6640625" style="56" customWidth="1"/>
    <col min="9474" max="9474" width="10" style="56" customWidth="1"/>
    <col min="9475" max="9476" width="15.44140625" style="56" customWidth="1"/>
    <col min="9477" max="9477" width="11.21875" style="56" customWidth="1"/>
    <col min="9478" max="9728" width="10.77734375" style="56"/>
    <col min="9729" max="9729" width="13.6640625" style="56" customWidth="1"/>
    <col min="9730" max="9730" width="10" style="56" customWidth="1"/>
    <col min="9731" max="9732" width="15.44140625" style="56" customWidth="1"/>
    <col min="9733" max="9733" width="11.21875" style="56" customWidth="1"/>
    <col min="9734" max="9984" width="10.77734375" style="56"/>
    <col min="9985" max="9985" width="13.6640625" style="56" customWidth="1"/>
    <col min="9986" max="9986" width="10" style="56" customWidth="1"/>
    <col min="9987" max="9988" width="15.44140625" style="56" customWidth="1"/>
    <col min="9989" max="9989" width="11.21875" style="56" customWidth="1"/>
    <col min="9990" max="10240" width="10.77734375" style="56"/>
    <col min="10241" max="10241" width="13.6640625" style="56" customWidth="1"/>
    <col min="10242" max="10242" width="10" style="56" customWidth="1"/>
    <col min="10243" max="10244" width="15.44140625" style="56" customWidth="1"/>
    <col min="10245" max="10245" width="11.21875" style="56" customWidth="1"/>
    <col min="10246" max="10496" width="10.77734375" style="56"/>
    <col min="10497" max="10497" width="13.6640625" style="56" customWidth="1"/>
    <col min="10498" max="10498" width="10" style="56" customWidth="1"/>
    <col min="10499" max="10500" width="15.44140625" style="56" customWidth="1"/>
    <col min="10501" max="10501" width="11.21875" style="56" customWidth="1"/>
    <col min="10502" max="10752" width="10.77734375" style="56"/>
    <col min="10753" max="10753" width="13.6640625" style="56" customWidth="1"/>
    <col min="10754" max="10754" width="10" style="56" customWidth="1"/>
    <col min="10755" max="10756" width="15.44140625" style="56" customWidth="1"/>
    <col min="10757" max="10757" width="11.21875" style="56" customWidth="1"/>
    <col min="10758" max="11008" width="10.77734375" style="56"/>
    <col min="11009" max="11009" width="13.6640625" style="56" customWidth="1"/>
    <col min="11010" max="11010" width="10" style="56" customWidth="1"/>
    <col min="11011" max="11012" width="15.44140625" style="56" customWidth="1"/>
    <col min="11013" max="11013" width="11.21875" style="56" customWidth="1"/>
    <col min="11014" max="11264" width="10.77734375" style="56"/>
    <col min="11265" max="11265" width="13.6640625" style="56" customWidth="1"/>
    <col min="11266" max="11266" width="10" style="56" customWidth="1"/>
    <col min="11267" max="11268" width="15.44140625" style="56" customWidth="1"/>
    <col min="11269" max="11269" width="11.21875" style="56" customWidth="1"/>
    <col min="11270" max="11520" width="10.77734375" style="56"/>
    <col min="11521" max="11521" width="13.6640625" style="56" customWidth="1"/>
    <col min="11522" max="11522" width="10" style="56" customWidth="1"/>
    <col min="11523" max="11524" width="15.44140625" style="56" customWidth="1"/>
    <col min="11525" max="11525" width="11.21875" style="56" customWidth="1"/>
    <col min="11526" max="11776" width="10.77734375" style="56"/>
    <col min="11777" max="11777" width="13.6640625" style="56" customWidth="1"/>
    <col min="11778" max="11778" width="10" style="56" customWidth="1"/>
    <col min="11779" max="11780" width="15.44140625" style="56" customWidth="1"/>
    <col min="11781" max="11781" width="11.21875" style="56" customWidth="1"/>
    <col min="11782" max="12032" width="10.77734375" style="56"/>
    <col min="12033" max="12033" width="13.6640625" style="56" customWidth="1"/>
    <col min="12034" max="12034" width="10" style="56" customWidth="1"/>
    <col min="12035" max="12036" width="15.44140625" style="56" customWidth="1"/>
    <col min="12037" max="12037" width="11.21875" style="56" customWidth="1"/>
    <col min="12038" max="12288" width="10.77734375" style="56"/>
    <col min="12289" max="12289" width="13.6640625" style="56" customWidth="1"/>
    <col min="12290" max="12290" width="10" style="56" customWidth="1"/>
    <col min="12291" max="12292" width="15.44140625" style="56" customWidth="1"/>
    <col min="12293" max="12293" width="11.21875" style="56" customWidth="1"/>
    <col min="12294" max="12544" width="10.77734375" style="56"/>
    <col min="12545" max="12545" width="13.6640625" style="56" customWidth="1"/>
    <col min="12546" max="12546" width="10" style="56" customWidth="1"/>
    <col min="12547" max="12548" width="15.44140625" style="56" customWidth="1"/>
    <col min="12549" max="12549" width="11.21875" style="56" customWidth="1"/>
    <col min="12550" max="12800" width="10.77734375" style="56"/>
    <col min="12801" max="12801" width="13.6640625" style="56" customWidth="1"/>
    <col min="12802" max="12802" width="10" style="56" customWidth="1"/>
    <col min="12803" max="12804" width="15.44140625" style="56" customWidth="1"/>
    <col min="12805" max="12805" width="11.21875" style="56" customWidth="1"/>
    <col min="12806" max="13056" width="10.77734375" style="56"/>
    <col min="13057" max="13057" width="13.6640625" style="56" customWidth="1"/>
    <col min="13058" max="13058" width="10" style="56" customWidth="1"/>
    <col min="13059" max="13060" width="15.44140625" style="56" customWidth="1"/>
    <col min="13061" max="13061" width="11.21875" style="56" customWidth="1"/>
    <col min="13062" max="13312" width="10.77734375" style="56"/>
    <col min="13313" max="13313" width="13.6640625" style="56" customWidth="1"/>
    <col min="13314" max="13314" width="10" style="56" customWidth="1"/>
    <col min="13315" max="13316" width="15.44140625" style="56" customWidth="1"/>
    <col min="13317" max="13317" width="11.21875" style="56" customWidth="1"/>
    <col min="13318" max="13568" width="10.77734375" style="56"/>
    <col min="13569" max="13569" width="13.6640625" style="56" customWidth="1"/>
    <col min="13570" max="13570" width="10" style="56" customWidth="1"/>
    <col min="13571" max="13572" width="15.44140625" style="56" customWidth="1"/>
    <col min="13573" max="13573" width="11.21875" style="56" customWidth="1"/>
    <col min="13574" max="13824" width="10.77734375" style="56"/>
    <col min="13825" max="13825" width="13.6640625" style="56" customWidth="1"/>
    <col min="13826" max="13826" width="10" style="56" customWidth="1"/>
    <col min="13827" max="13828" width="15.44140625" style="56" customWidth="1"/>
    <col min="13829" max="13829" width="11.21875" style="56" customWidth="1"/>
    <col min="13830" max="14080" width="10.77734375" style="56"/>
    <col min="14081" max="14081" width="13.6640625" style="56" customWidth="1"/>
    <col min="14082" max="14082" width="10" style="56" customWidth="1"/>
    <col min="14083" max="14084" width="15.44140625" style="56" customWidth="1"/>
    <col min="14085" max="14085" width="11.21875" style="56" customWidth="1"/>
    <col min="14086" max="14336" width="10.77734375" style="56"/>
    <col min="14337" max="14337" width="13.6640625" style="56" customWidth="1"/>
    <col min="14338" max="14338" width="10" style="56" customWidth="1"/>
    <col min="14339" max="14340" width="15.44140625" style="56" customWidth="1"/>
    <col min="14341" max="14341" width="11.21875" style="56" customWidth="1"/>
    <col min="14342" max="14592" width="10.77734375" style="56"/>
    <col min="14593" max="14593" width="13.6640625" style="56" customWidth="1"/>
    <col min="14594" max="14594" width="10" style="56" customWidth="1"/>
    <col min="14595" max="14596" width="15.44140625" style="56" customWidth="1"/>
    <col min="14597" max="14597" width="11.21875" style="56" customWidth="1"/>
    <col min="14598" max="14848" width="10.77734375" style="56"/>
    <col min="14849" max="14849" width="13.6640625" style="56" customWidth="1"/>
    <col min="14850" max="14850" width="10" style="56" customWidth="1"/>
    <col min="14851" max="14852" width="15.44140625" style="56" customWidth="1"/>
    <col min="14853" max="14853" width="11.21875" style="56" customWidth="1"/>
    <col min="14854" max="15104" width="10.77734375" style="56"/>
    <col min="15105" max="15105" width="13.6640625" style="56" customWidth="1"/>
    <col min="15106" max="15106" width="10" style="56" customWidth="1"/>
    <col min="15107" max="15108" width="15.44140625" style="56" customWidth="1"/>
    <col min="15109" max="15109" width="11.21875" style="56" customWidth="1"/>
    <col min="15110" max="15360" width="10.77734375" style="56"/>
    <col min="15361" max="15361" width="13.6640625" style="56" customWidth="1"/>
    <col min="15362" max="15362" width="10" style="56" customWidth="1"/>
    <col min="15363" max="15364" width="15.44140625" style="56" customWidth="1"/>
    <col min="15365" max="15365" width="11.21875" style="56" customWidth="1"/>
    <col min="15366" max="15616" width="10.77734375" style="56"/>
    <col min="15617" max="15617" width="13.6640625" style="56" customWidth="1"/>
    <col min="15618" max="15618" width="10" style="56" customWidth="1"/>
    <col min="15619" max="15620" width="15.44140625" style="56" customWidth="1"/>
    <col min="15621" max="15621" width="11.21875" style="56" customWidth="1"/>
    <col min="15622" max="15872" width="10.77734375" style="56"/>
    <col min="15873" max="15873" width="13.6640625" style="56" customWidth="1"/>
    <col min="15874" max="15874" width="10" style="56" customWidth="1"/>
    <col min="15875" max="15876" width="15.44140625" style="56" customWidth="1"/>
    <col min="15877" max="15877" width="11.21875" style="56" customWidth="1"/>
    <col min="15878" max="16128" width="10.77734375" style="56"/>
    <col min="16129" max="16129" width="13.6640625" style="56" customWidth="1"/>
    <col min="16130" max="16130" width="10" style="56" customWidth="1"/>
    <col min="16131" max="16132" width="15.44140625" style="56" customWidth="1"/>
    <col min="16133" max="16133" width="11.21875" style="56" customWidth="1"/>
    <col min="16134" max="16384" width="10.77734375" style="56"/>
  </cols>
  <sheetData>
    <row r="1" spans="1:5" ht="30" customHeight="1" thickBot="1">
      <c r="A1" s="98" t="s">
        <v>3029</v>
      </c>
      <c r="B1" s="55"/>
      <c r="C1" s="55"/>
      <c r="D1" s="55"/>
      <c r="E1" s="55"/>
    </row>
    <row r="2" spans="1:5" s="58" customFormat="1" ht="15.95" customHeight="1">
      <c r="A2" s="167" t="s">
        <v>106</v>
      </c>
      <c r="B2" s="169" t="s">
        <v>3030</v>
      </c>
      <c r="C2" s="171" t="s">
        <v>3031</v>
      </c>
      <c r="D2" s="172"/>
      <c r="E2" s="173" t="s">
        <v>13</v>
      </c>
    </row>
    <row r="3" spans="1:5" s="58" customFormat="1" ht="15.95" customHeight="1" thickBot="1">
      <c r="A3" s="168"/>
      <c r="B3" s="170"/>
      <c r="C3" s="62" t="s">
        <v>3032</v>
      </c>
      <c r="D3" s="62" t="s">
        <v>3033</v>
      </c>
      <c r="E3" s="174"/>
    </row>
    <row r="4" spans="1:5" s="58" customFormat="1" ht="15.95" customHeight="1" thickTop="1">
      <c r="A4" s="63" t="s">
        <v>3034</v>
      </c>
      <c r="B4" s="64"/>
      <c r="C4" s="64"/>
      <c r="D4" s="65" t="e">
        <f>SUM(D5:D21)</f>
        <v>#REF!</v>
      </c>
      <c r="E4" s="66"/>
    </row>
    <row r="5" spans="1:5" s="58" customFormat="1" ht="15.95" customHeight="1">
      <c r="A5" s="67" t="s">
        <v>3068</v>
      </c>
      <c r="B5" s="60" t="e">
        <f>용지보상비집계표!C5</f>
        <v>#REF!</v>
      </c>
      <c r="C5" s="60">
        <f>IF(ISERROR(용지보상비집계표!F5/용지보상비집계표!C5),,(용지보상비집계표!F5/용지보상비집계표!C5))</f>
        <v>0</v>
      </c>
      <c r="D5" s="68" t="e">
        <f>B5*C5</f>
        <v>#REF!</v>
      </c>
      <c r="E5" s="69"/>
    </row>
    <row r="6" spans="1:5" s="58" customFormat="1" ht="15.95" customHeight="1">
      <c r="A6" s="67" t="s">
        <v>3069</v>
      </c>
      <c r="B6" s="60" t="e">
        <f>용지보상비집계표!C6</f>
        <v>#REF!</v>
      </c>
      <c r="C6" s="60">
        <f>IF(ISERROR(용지보상비집계표!F6/용지보상비집계표!C6),,(용지보상비집계표!F6/용지보상비집계표!C6))</f>
        <v>0</v>
      </c>
      <c r="D6" s="68" t="e">
        <f t="shared" ref="D6:D21" si="0">B6*C6</f>
        <v>#REF!</v>
      </c>
      <c r="E6" s="69"/>
    </row>
    <row r="7" spans="1:5" s="58" customFormat="1" ht="15.95" customHeight="1">
      <c r="A7" s="67" t="s">
        <v>3070</v>
      </c>
      <c r="B7" s="60" t="e">
        <f>용지보상비집계표!C7</f>
        <v>#REF!</v>
      </c>
      <c r="C7" s="60">
        <f>IF(ISERROR(용지보상비집계표!F7/용지보상비집계표!C7),,(용지보상비집계표!F7/용지보상비집계표!C7))</f>
        <v>0</v>
      </c>
      <c r="D7" s="68" t="e">
        <f t="shared" si="0"/>
        <v>#REF!</v>
      </c>
      <c r="E7" s="69"/>
    </row>
    <row r="8" spans="1:5" s="58" customFormat="1" ht="15.95" customHeight="1">
      <c r="A8" s="67" t="s">
        <v>3071</v>
      </c>
      <c r="B8" s="60" t="e">
        <f>용지보상비집계표!C8</f>
        <v>#REF!</v>
      </c>
      <c r="C8" s="60">
        <f>IF(ISERROR(용지보상비집계표!F8/용지보상비집계표!C8),,(용지보상비집계표!F8/용지보상비집계표!C8))</f>
        <v>0</v>
      </c>
      <c r="D8" s="68" t="e">
        <f t="shared" si="0"/>
        <v>#REF!</v>
      </c>
      <c r="E8" s="69"/>
    </row>
    <row r="9" spans="1:5" s="58" customFormat="1" ht="15.95" customHeight="1">
      <c r="A9" s="67" t="s">
        <v>3072</v>
      </c>
      <c r="B9" s="60" t="e">
        <f>용지보상비집계표!C9</f>
        <v>#REF!</v>
      </c>
      <c r="C9" s="60">
        <f>IF(ISERROR(용지보상비집계표!F9/용지보상비집계표!C9),,(용지보상비집계표!F9/용지보상비집계표!C9))</f>
        <v>0</v>
      </c>
      <c r="D9" s="68" t="e">
        <f t="shared" si="0"/>
        <v>#REF!</v>
      </c>
      <c r="E9" s="69"/>
    </row>
    <row r="10" spans="1:5" s="58" customFormat="1" ht="15.95" customHeight="1">
      <c r="A10" s="67" t="s">
        <v>3073</v>
      </c>
      <c r="B10" s="60" t="e">
        <f>용지보상비집계표!C10</f>
        <v>#REF!</v>
      </c>
      <c r="C10" s="60">
        <f>IF(ISERROR(용지보상비집계표!F10/용지보상비집계표!C10),,(용지보상비집계표!F10/용지보상비집계표!C10))</f>
        <v>0</v>
      </c>
      <c r="D10" s="68" t="e">
        <f t="shared" si="0"/>
        <v>#REF!</v>
      </c>
      <c r="E10" s="69"/>
    </row>
    <row r="11" spans="1:5" s="58" customFormat="1" ht="15.95" customHeight="1">
      <c r="A11" s="67" t="s">
        <v>3074</v>
      </c>
      <c r="B11" s="60" t="e">
        <f>용지보상비집계표!C11</f>
        <v>#REF!</v>
      </c>
      <c r="C11" s="60">
        <f>IF(ISERROR(용지보상비집계표!F11/용지보상비집계표!C11),,(용지보상비집계표!F11/용지보상비집계표!C11))</f>
        <v>0</v>
      </c>
      <c r="D11" s="68" t="e">
        <f t="shared" si="0"/>
        <v>#REF!</v>
      </c>
      <c r="E11" s="69"/>
    </row>
    <row r="12" spans="1:5" s="58" customFormat="1" ht="15.95" customHeight="1">
      <c r="A12" s="67" t="s">
        <v>3075</v>
      </c>
      <c r="B12" s="60" t="e">
        <f>용지보상비집계표!C12</f>
        <v>#REF!</v>
      </c>
      <c r="C12" s="60">
        <f>IF(ISERROR(용지보상비집계표!F12/용지보상비집계표!C12),,(용지보상비집계표!F12/용지보상비집계표!C12))</f>
        <v>0</v>
      </c>
      <c r="D12" s="68" t="e">
        <f t="shared" si="0"/>
        <v>#REF!</v>
      </c>
      <c r="E12" s="69"/>
    </row>
    <row r="13" spans="1:5" s="58" customFormat="1" ht="15.95" customHeight="1">
      <c r="A13" s="67" t="s">
        <v>3076</v>
      </c>
      <c r="B13" s="60" t="e">
        <f>용지보상비집계표!C13</f>
        <v>#REF!</v>
      </c>
      <c r="C13" s="60">
        <f>IF(ISERROR(용지보상비집계표!F13/용지보상비집계표!C13),,(용지보상비집계표!F13/용지보상비집계표!C13))</f>
        <v>0</v>
      </c>
      <c r="D13" s="68" t="e">
        <f t="shared" si="0"/>
        <v>#REF!</v>
      </c>
      <c r="E13" s="69"/>
    </row>
    <row r="14" spans="1:5" s="58" customFormat="1" ht="15.95" customHeight="1">
      <c r="A14" s="67" t="s">
        <v>3077</v>
      </c>
      <c r="B14" s="60" t="e">
        <f>용지보상비집계표!C14</f>
        <v>#REF!</v>
      </c>
      <c r="C14" s="60">
        <f>IF(ISERROR(용지보상비집계표!F14/용지보상비집계표!C14),,(용지보상비집계표!F14/용지보상비집계표!C14))</f>
        <v>0</v>
      </c>
      <c r="D14" s="68" t="e">
        <f t="shared" si="0"/>
        <v>#REF!</v>
      </c>
      <c r="E14" s="69"/>
    </row>
    <row r="15" spans="1:5" s="58" customFormat="1" ht="15.95" customHeight="1">
      <c r="A15" s="67" t="s">
        <v>3078</v>
      </c>
      <c r="B15" s="60" t="e">
        <f>용지보상비집계표!C15</f>
        <v>#REF!</v>
      </c>
      <c r="C15" s="60">
        <f>IF(ISERROR(용지보상비집계표!F15/용지보상비집계표!C15),,(용지보상비집계표!F15/용지보상비집계표!C15))</f>
        <v>0</v>
      </c>
      <c r="D15" s="68" t="e">
        <f t="shared" si="0"/>
        <v>#REF!</v>
      </c>
      <c r="E15" s="69"/>
    </row>
    <row r="16" spans="1:5" s="58" customFormat="1" ht="15.95" customHeight="1">
      <c r="A16" s="67" t="s">
        <v>3079</v>
      </c>
      <c r="B16" s="60" t="e">
        <f>용지보상비집계표!C16</f>
        <v>#REF!</v>
      </c>
      <c r="C16" s="60">
        <f>IF(ISERROR(용지보상비집계표!F16/용지보상비집계표!C16),,(용지보상비집계표!F16/용지보상비집계표!C16))</f>
        <v>0</v>
      </c>
      <c r="D16" s="68" t="e">
        <f t="shared" si="0"/>
        <v>#REF!</v>
      </c>
      <c r="E16" s="69"/>
    </row>
    <row r="17" spans="1:5" s="58" customFormat="1" ht="15.95" customHeight="1">
      <c r="A17" s="67" t="s">
        <v>3080</v>
      </c>
      <c r="B17" s="60" t="e">
        <f>용지보상비집계표!C17</f>
        <v>#REF!</v>
      </c>
      <c r="C17" s="60">
        <f>IF(ISERROR(용지보상비집계표!F17/용지보상비집계표!C17),,(용지보상비집계표!F17/용지보상비집계표!C17))</f>
        <v>0</v>
      </c>
      <c r="D17" s="68" t="e">
        <f t="shared" si="0"/>
        <v>#REF!</v>
      </c>
      <c r="E17" s="69"/>
    </row>
    <row r="18" spans="1:5" s="58" customFormat="1" ht="15.95" customHeight="1">
      <c r="A18" s="67" t="s">
        <v>3081</v>
      </c>
      <c r="B18" s="60" t="e">
        <f>용지보상비집계표!C18</f>
        <v>#REF!</v>
      </c>
      <c r="C18" s="60">
        <f>IF(ISERROR(용지보상비집계표!F18/용지보상비집계표!C18),,(용지보상비집계표!F18/용지보상비집계표!C18))</f>
        <v>0</v>
      </c>
      <c r="D18" s="68" t="e">
        <f t="shared" si="0"/>
        <v>#REF!</v>
      </c>
      <c r="E18" s="69"/>
    </row>
    <row r="19" spans="1:5" s="58" customFormat="1" ht="15.95" customHeight="1">
      <c r="A19" s="67" t="s">
        <v>3082</v>
      </c>
      <c r="B19" s="60" t="e">
        <f>용지보상비집계표!C19</f>
        <v>#REF!</v>
      </c>
      <c r="C19" s="60">
        <f>IF(ISERROR(용지보상비집계표!F19/용지보상비집계표!C19),,(용지보상비집계표!F19/용지보상비집계표!C19))</f>
        <v>0</v>
      </c>
      <c r="D19" s="68" t="e">
        <f t="shared" si="0"/>
        <v>#REF!</v>
      </c>
      <c r="E19" s="69"/>
    </row>
    <row r="20" spans="1:5" s="58" customFormat="1" ht="15.95" customHeight="1">
      <c r="A20" s="67" t="s">
        <v>3083</v>
      </c>
      <c r="B20" s="60" t="e">
        <f>용지보상비집계표!C20</f>
        <v>#REF!</v>
      </c>
      <c r="C20" s="60">
        <f>IF(ISERROR(용지보상비집계표!F20/용지보상비집계표!C20),,(용지보상비집계표!F20/용지보상비집계표!C20))</f>
        <v>0</v>
      </c>
      <c r="D20" s="68" t="e">
        <f t="shared" si="0"/>
        <v>#REF!</v>
      </c>
      <c r="E20" s="69"/>
    </row>
    <row r="21" spans="1:5" s="58" customFormat="1" ht="15.95" customHeight="1">
      <c r="A21" s="67" t="s">
        <v>3084</v>
      </c>
      <c r="B21" s="60" t="e">
        <f>용지보상비집계표!C21</f>
        <v>#REF!</v>
      </c>
      <c r="C21" s="60">
        <f>IF(ISERROR(용지보상비집계표!F21/용지보상비집계표!C21),,(용지보상비집계표!F21/용지보상비집계표!C21))</f>
        <v>0</v>
      </c>
      <c r="D21" s="68" t="e">
        <f t="shared" si="0"/>
        <v>#REF!</v>
      </c>
      <c r="E21" s="69"/>
    </row>
    <row r="22" spans="1:5" ht="15.95" customHeight="1">
      <c r="A22" s="67" t="s">
        <v>3035</v>
      </c>
      <c r="B22" s="60"/>
      <c r="C22" s="60"/>
      <c r="D22" s="60" t="e">
        <f>SUM(D23:D39)</f>
        <v>#REF!</v>
      </c>
      <c r="E22" s="69"/>
    </row>
    <row r="23" spans="1:5" ht="15.95" customHeight="1">
      <c r="A23" s="67" t="s">
        <v>3068</v>
      </c>
      <c r="B23" s="60" t="e">
        <f>용지보상비집계표!C23</f>
        <v>#REF!</v>
      </c>
      <c r="C23" s="60">
        <f>IF(ISERROR(용지보상비집계표!F23/용지보상비집계표!C23),,(용지보상비집계표!F23/용지보상비집계표!C23))</f>
        <v>0</v>
      </c>
      <c r="D23" s="68" t="e">
        <f>B23*C23</f>
        <v>#REF!</v>
      </c>
      <c r="E23" s="69"/>
    </row>
    <row r="24" spans="1:5" ht="15.95" customHeight="1">
      <c r="A24" s="67" t="s">
        <v>3069</v>
      </c>
      <c r="B24" s="60" t="e">
        <f>용지보상비집계표!C24</f>
        <v>#REF!</v>
      </c>
      <c r="C24" s="60">
        <f>IF(ISERROR(용지보상비집계표!F24/용지보상비집계표!C24),,(용지보상비집계표!F24/용지보상비집계표!C24))</f>
        <v>0</v>
      </c>
      <c r="D24" s="68" t="e">
        <f t="shared" ref="D24:D39" si="1">B24*C24</f>
        <v>#REF!</v>
      </c>
      <c r="E24" s="69"/>
    </row>
    <row r="25" spans="1:5" ht="15.95" customHeight="1">
      <c r="A25" s="67" t="s">
        <v>3070</v>
      </c>
      <c r="B25" s="60" t="e">
        <f>용지보상비집계표!C25</f>
        <v>#REF!</v>
      </c>
      <c r="C25" s="60">
        <f>IF(ISERROR(용지보상비집계표!F25/용지보상비집계표!C25),,(용지보상비집계표!F25/용지보상비집계표!C25))</f>
        <v>0</v>
      </c>
      <c r="D25" s="68" t="e">
        <f t="shared" si="1"/>
        <v>#REF!</v>
      </c>
      <c r="E25" s="69"/>
    </row>
    <row r="26" spans="1:5" ht="15.95" customHeight="1">
      <c r="A26" s="67" t="s">
        <v>3071</v>
      </c>
      <c r="B26" s="60" t="e">
        <f>용지보상비집계표!C26</f>
        <v>#REF!</v>
      </c>
      <c r="C26" s="60">
        <f>IF(ISERROR(용지보상비집계표!F26/용지보상비집계표!C26),,(용지보상비집계표!F26/용지보상비집계표!C26))</f>
        <v>0</v>
      </c>
      <c r="D26" s="68" t="e">
        <f t="shared" si="1"/>
        <v>#REF!</v>
      </c>
      <c r="E26" s="69"/>
    </row>
    <row r="27" spans="1:5" ht="15.95" customHeight="1">
      <c r="A27" s="67" t="s">
        <v>3072</v>
      </c>
      <c r="B27" s="60" t="e">
        <f>용지보상비집계표!C27</f>
        <v>#REF!</v>
      </c>
      <c r="C27" s="60">
        <f>IF(ISERROR(용지보상비집계표!F27/용지보상비집계표!C27),,(용지보상비집계표!F27/용지보상비집계표!C27))</f>
        <v>0</v>
      </c>
      <c r="D27" s="68" t="e">
        <f t="shared" si="1"/>
        <v>#REF!</v>
      </c>
      <c r="E27" s="69"/>
    </row>
    <row r="28" spans="1:5" ht="15.95" customHeight="1">
      <c r="A28" s="67" t="s">
        <v>3073</v>
      </c>
      <c r="B28" s="60" t="e">
        <f>용지보상비집계표!C28</f>
        <v>#REF!</v>
      </c>
      <c r="C28" s="60">
        <f>IF(ISERROR(용지보상비집계표!F28/용지보상비집계표!C28),,(용지보상비집계표!F28/용지보상비집계표!C28))</f>
        <v>0</v>
      </c>
      <c r="D28" s="68" t="e">
        <f t="shared" si="1"/>
        <v>#REF!</v>
      </c>
      <c r="E28" s="69"/>
    </row>
    <row r="29" spans="1:5" ht="15.95" customHeight="1">
      <c r="A29" s="67" t="s">
        <v>3074</v>
      </c>
      <c r="B29" s="60" t="e">
        <f>용지보상비집계표!C29</f>
        <v>#REF!</v>
      </c>
      <c r="C29" s="60">
        <f>IF(ISERROR(용지보상비집계표!F29/용지보상비집계표!C29),,(용지보상비집계표!F29/용지보상비집계표!C29))</f>
        <v>0</v>
      </c>
      <c r="D29" s="68" t="e">
        <f t="shared" si="1"/>
        <v>#REF!</v>
      </c>
      <c r="E29" s="69"/>
    </row>
    <row r="30" spans="1:5" ht="15.95" customHeight="1">
      <c r="A30" s="67" t="s">
        <v>3075</v>
      </c>
      <c r="B30" s="60" t="e">
        <f>용지보상비집계표!C30</f>
        <v>#REF!</v>
      </c>
      <c r="C30" s="60">
        <f>IF(ISERROR(용지보상비집계표!F30/용지보상비집계표!C30),,(용지보상비집계표!F30/용지보상비집계표!C30))</f>
        <v>0</v>
      </c>
      <c r="D30" s="68" t="e">
        <f t="shared" si="1"/>
        <v>#REF!</v>
      </c>
      <c r="E30" s="69"/>
    </row>
    <row r="31" spans="1:5" ht="15.95" customHeight="1">
      <c r="A31" s="67" t="s">
        <v>3076</v>
      </c>
      <c r="B31" s="60" t="e">
        <f>용지보상비집계표!C31</f>
        <v>#REF!</v>
      </c>
      <c r="C31" s="60">
        <f>IF(ISERROR(용지보상비집계표!F31/용지보상비집계표!C31),,(용지보상비집계표!F31/용지보상비집계표!C31))</f>
        <v>0</v>
      </c>
      <c r="D31" s="68" t="e">
        <f t="shared" si="1"/>
        <v>#REF!</v>
      </c>
      <c r="E31" s="69"/>
    </row>
    <row r="32" spans="1:5" ht="15.95" customHeight="1">
      <c r="A32" s="67" t="s">
        <v>3077</v>
      </c>
      <c r="B32" s="60" t="e">
        <f>용지보상비집계표!C32</f>
        <v>#REF!</v>
      </c>
      <c r="C32" s="60">
        <f>IF(ISERROR(용지보상비집계표!F32/용지보상비집계표!C32),,(용지보상비집계표!F32/용지보상비집계표!C32))</f>
        <v>0</v>
      </c>
      <c r="D32" s="68" t="e">
        <f t="shared" si="1"/>
        <v>#REF!</v>
      </c>
      <c r="E32" s="96"/>
    </row>
    <row r="33" spans="1:7" ht="15.95" customHeight="1">
      <c r="A33" s="67" t="s">
        <v>3078</v>
      </c>
      <c r="B33" s="60" t="e">
        <f>용지보상비집계표!C33</f>
        <v>#REF!</v>
      </c>
      <c r="C33" s="60">
        <f>IF(ISERROR(용지보상비집계표!F33/용지보상비집계표!C33),,(용지보상비집계표!F33/용지보상비집계표!C33))</f>
        <v>0</v>
      </c>
      <c r="D33" s="68" t="e">
        <f t="shared" si="1"/>
        <v>#REF!</v>
      </c>
      <c r="E33" s="96"/>
    </row>
    <row r="34" spans="1:7" ht="15.95" customHeight="1">
      <c r="A34" s="67" t="s">
        <v>3079</v>
      </c>
      <c r="B34" s="60" t="e">
        <f>용지보상비집계표!C34</f>
        <v>#REF!</v>
      </c>
      <c r="C34" s="60">
        <f>IF(ISERROR(용지보상비집계표!F34/용지보상비집계표!C34),,(용지보상비집계표!F34/용지보상비집계표!C34))</f>
        <v>0</v>
      </c>
      <c r="D34" s="68" t="e">
        <f t="shared" si="1"/>
        <v>#REF!</v>
      </c>
      <c r="E34" s="96"/>
    </row>
    <row r="35" spans="1:7" ht="15.95" customHeight="1">
      <c r="A35" s="67" t="s">
        <v>3080</v>
      </c>
      <c r="B35" s="60" t="e">
        <f>용지보상비집계표!C35</f>
        <v>#REF!</v>
      </c>
      <c r="C35" s="60">
        <f>IF(ISERROR(용지보상비집계표!F35/용지보상비집계표!C35),,(용지보상비집계표!F35/용지보상비집계표!C35))</f>
        <v>0</v>
      </c>
      <c r="D35" s="68" t="e">
        <f t="shared" si="1"/>
        <v>#REF!</v>
      </c>
      <c r="E35" s="96"/>
    </row>
    <row r="36" spans="1:7" ht="15.95" customHeight="1">
      <c r="A36" s="67" t="s">
        <v>3081</v>
      </c>
      <c r="B36" s="60" t="e">
        <f>용지보상비집계표!C36</f>
        <v>#REF!</v>
      </c>
      <c r="C36" s="60">
        <f>IF(ISERROR(용지보상비집계표!F36/용지보상비집계표!C36),,(용지보상비집계표!F36/용지보상비집계표!C36))</f>
        <v>0</v>
      </c>
      <c r="D36" s="68" t="e">
        <f t="shared" si="1"/>
        <v>#REF!</v>
      </c>
      <c r="E36" s="96"/>
    </row>
    <row r="37" spans="1:7" ht="15.95" customHeight="1">
      <c r="A37" s="67" t="s">
        <v>3082</v>
      </c>
      <c r="B37" s="60" t="e">
        <f>용지보상비집계표!C37</f>
        <v>#REF!</v>
      </c>
      <c r="C37" s="60">
        <f>IF(ISERROR(용지보상비집계표!F37/용지보상비집계표!C37),,(용지보상비집계표!F37/용지보상비집계표!C37))</f>
        <v>0</v>
      </c>
      <c r="D37" s="68" t="e">
        <f t="shared" si="1"/>
        <v>#REF!</v>
      </c>
      <c r="E37" s="96"/>
    </row>
    <row r="38" spans="1:7" ht="15.95" customHeight="1">
      <c r="A38" s="67" t="s">
        <v>3083</v>
      </c>
      <c r="B38" s="60" t="e">
        <f>용지보상비집계표!C38</f>
        <v>#REF!</v>
      </c>
      <c r="C38" s="60">
        <f>IF(ISERROR(용지보상비집계표!F38/용지보상비집계표!C38),,(용지보상비집계표!F38/용지보상비집계표!C38))</f>
        <v>0</v>
      </c>
      <c r="D38" s="68" t="e">
        <f t="shared" si="1"/>
        <v>#REF!</v>
      </c>
      <c r="E38" s="96"/>
    </row>
    <row r="39" spans="1:7" ht="15.95" customHeight="1">
      <c r="A39" s="67" t="s">
        <v>3084</v>
      </c>
      <c r="B39" s="60" t="e">
        <f>용지보상비집계표!C39</f>
        <v>#REF!</v>
      </c>
      <c r="C39" s="60">
        <f>IF(ISERROR(용지보상비집계표!F39/용지보상비집계표!C39),,(용지보상비집계표!F39/용지보상비집계표!C39))</f>
        <v>0</v>
      </c>
      <c r="D39" s="68" t="e">
        <f t="shared" si="1"/>
        <v>#REF!</v>
      </c>
      <c r="E39" s="96"/>
    </row>
    <row r="40" spans="1:7" ht="15.95" customHeight="1" thickBot="1">
      <c r="A40" s="70" t="s">
        <v>3036</v>
      </c>
      <c r="B40" s="71"/>
      <c r="C40" s="72"/>
      <c r="D40" s="73" t="e">
        <f>D4*0.1</f>
        <v>#REF!</v>
      </c>
      <c r="E40" s="74"/>
      <c r="G40" s="112"/>
    </row>
    <row r="41" spans="1:7" ht="15.95" customHeight="1" thickTop="1" thickBot="1">
      <c r="A41" s="75" t="s">
        <v>3037</v>
      </c>
      <c r="B41" s="76"/>
      <c r="C41" s="77"/>
      <c r="D41" s="78" t="e">
        <f>D40+D4</f>
        <v>#REF!</v>
      </c>
      <c r="E41" s="79" t="s">
        <v>3038</v>
      </c>
    </row>
    <row r="42" spans="1:7" ht="15.95" customHeight="1">
      <c r="A42" s="80" t="s">
        <v>3085</v>
      </c>
    </row>
    <row r="43" spans="1:7" ht="15.95" customHeight="1">
      <c r="A43" s="80" t="s">
        <v>3039</v>
      </c>
    </row>
  </sheetData>
  <mergeCells count="4">
    <mergeCell ref="A2:A3"/>
    <mergeCell ref="B2:B3"/>
    <mergeCell ref="C2:D2"/>
    <mergeCell ref="E2:E3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48"/>
  </sheetPr>
  <dimension ref="A1:G44"/>
  <sheetViews>
    <sheetView showZeros="0" view="pageBreakPreview" zoomScaleNormal="100" workbookViewId="0">
      <selection activeCell="E1" sqref="E1"/>
    </sheetView>
  </sheetViews>
  <sheetFormatPr defaultColWidth="10.77734375" defaultRowHeight="24.95" customHeight="1"/>
  <cols>
    <col min="1" max="1" width="13.6640625" style="56" customWidth="1"/>
    <col min="2" max="2" width="9" style="56" customWidth="1"/>
    <col min="3" max="3" width="10" style="56" customWidth="1"/>
    <col min="4" max="4" width="15.44140625" style="56" customWidth="1"/>
    <col min="5" max="5" width="8" style="56" customWidth="1"/>
    <col min="6" max="6" width="15.44140625" style="56" customWidth="1"/>
    <col min="7" max="7" width="11.21875" style="56" customWidth="1"/>
    <col min="8" max="256" width="10.77734375" style="56"/>
    <col min="257" max="257" width="13.6640625" style="56" customWidth="1"/>
    <col min="258" max="258" width="9" style="56" customWidth="1"/>
    <col min="259" max="259" width="10" style="56" customWidth="1"/>
    <col min="260" max="260" width="15.44140625" style="56" customWidth="1"/>
    <col min="261" max="261" width="8" style="56" customWidth="1"/>
    <col min="262" max="262" width="15.44140625" style="56" customWidth="1"/>
    <col min="263" max="263" width="11.21875" style="56" customWidth="1"/>
    <col min="264" max="512" width="10.77734375" style="56"/>
    <col min="513" max="513" width="13.6640625" style="56" customWidth="1"/>
    <col min="514" max="514" width="9" style="56" customWidth="1"/>
    <col min="515" max="515" width="10" style="56" customWidth="1"/>
    <col min="516" max="516" width="15.44140625" style="56" customWidth="1"/>
    <col min="517" max="517" width="8" style="56" customWidth="1"/>
    <col min="518" max="518" width="15.44140625" style="56" customWidth="1"/>
    <col min="519" max="519" width="11.21875" style="56" customWidth="1"/>
    <col min="520" max="768" width="10.77734375" style="56"/>
    <col min="769" max="769" width="13.6640625" style="56" customWidth="1"/>
    <col min="770" max="770" width="9" style="56" customWidth="1"/>
    <col min="771" max="771" width="10" style="56" customWidth="1"/>
    <col min="772" max="772" width="15.44140625" style="56" customWidth="1"/>
    <col min="773" max="773" width="8" style="56" customWidth="1"/>
    <col min="774" max="774" width="15.44140625" style="56" customWidth="1"/>
    <col min="775" max="775" width="11.21875" style="56" customWidth="1"/>
    <col min="776" max="1024" width="10.77734375" style="56"/>
    <col min="1025" max="1025" width="13.6640625" style="56" customWidth="1"/>
    <col min="1026" max="1026" width="9" style="56" customWidth="1"/>
    <col min="1027" max="1027" width="10" style="56" customWidth="1"/>
    <col min="1028" max="1028" width="15.44140625" style="56" customWidth="1"/>
    <col min="1029" max="1029" width="8" style="56" customWidth="1"/>
    <col min="1030" max="1030" width="15.44140625" style="56" customWidth="1"/>
    <col min="1031" max="1031" width="11.21875" style="56" customWidth="1"/>
    <col min="1032" max="1280" width="10.77734375" style="56"/>
    <col min="1281" max="1281" width="13.6640625" style="56" customWidth="1"/>
    <col min="1282" max="1282" width="9" style="56" customWidth="1"/>
    <col min="1283" max="1283" width="10" style="56" customWidth="1"/>
    <col min="1284" max="1284" width="15.44140625" style="56" customWidth="1"/>
    <col min="1285" max="1285" width="8" style="56" customWidth="1"/>
    <col min="1286" max="1286" width="15.44140625" style="56" customWidth="1"/>
    <col min="1287" max="1287" width="11.21875" style="56" customWidth="1"/>
    <col min="1288" max="1536" width="10.77734375" style="56"/>
    <col min="1537" max="1537" width="13.6640625" style="56" customWidth="1"/>
    <col min="1538" max="1538" width="9" style="56" customWidth="1"/>
    <col min="1539" max="1539" width="10" style="56" customWidth="1"/>
    <col min="1540" max="1540" width="15.44140625" style="56" customWidth="1"/>
    <col min="1541" max="1541" width="8" style="56" customWidth="1"/>
    <col min="1542" max="1542" width="15.44140625" style="56" customWidth="1"/>
    <col min="1543" max="1543" width="11.21875" style="56" customWidth="1"/>
    <col min="1544" max="1792" width="10.77734375" style="56"/>
    <col min="1793" max="1793" width="13.6640625" style="56" customWidth="1"/>
    <col min="1794" max="1794" width="9" style="56" customWidth="1"/>
    <col min="1795" max="1795" width="10" style="56" customWidth="1"/>
    <col min="1796" max="1796" width="15.44140625" style="56" customWidth="1"/>
    <col min="1797" max="1797" width="8" style="56" customWidth="1"/>
    <col min="1798" max="1798" width="15.44140625" style="56" customWidth="1"/>
    <col min="1799" max="1799" width="11.21875" style="56" customWidth="1"/>
    <col min="1800" max="2048" width="10.77734375" style="56"/>
    <col min="2049" max="2049" width="13.6640625" style="56" customWidth="1"/>
    <col min="2050" max="2050" width="9" style="56" customWidth="1"/>
    <col min="2051" max="2051" width="10" style="56" customWidth="1"/>
    <col min="2052" max="2052" width="15.44140625" style="56" customWidth="1"/>
    <col min="2053" max="2053" width="8" style="56" customWidth="1"/>
    <col min="2054" max="2054" width="15.44140625" style="56" customWidth="1"/>
    <col min="2055" max="2055" width="11.21875" style="56" customWidth="1"/>
    <col min="2056" max="2304" width="10.77734375" style="56"/>
    <col min="2305" max="2305" width="13.6640625" style="56" customWidth="1"/>
    <col min="2306" max="2306" width="9" style="56" customWidth="1"/>
    <col min="2307" max="2307" width="10" style="56" customWidth="1"/>
    <col min="2308" max="2308" width="15.44140625" style="56" customWidth="1"/>
    <col min="2309" max="2309" width="8" style="56" customWidth="1"/>
    <col min="2310" max="2310" width="15.44140625" style="56" customWidth="1"/>
    <col min="2311" max="2311" width="11.21875" style="56" customWidth="1"/>
    <col min="2312" max="2560" width="10.77734375" style="56"/>
    <col min="2561" max="2561" width="13.6640625" style="56" customWidth="1"/>
    <col min="2562" max="2562" width="9" style="56" customWidth="1"/>
    <col min="2563" max="2563" width="10" style="56" customWidth="1"/>
    <col min="2564" max="2564" width="15.44140625" style="56" customWidth="1"/>
    <col min="2565" max="2565" width="8" style="56" customWidth="1"/>
    <col min="2566" max="2566" width="15.44140625" style="56" customWidth="1"/>
    <col min="2567" max="2567" width="11.21875" style="56" customWidth="1"/>
    <col min="2568" max="2816" width="10.77734375" style="56"/>
    <col min="2817" max="2817" width="13.6640625" style="56" customWidth="1"/>
    <col min="2818" max="2818" width="9" style="56" customWidth="1"/>
    <col min="2819" max="2819" width="10" style="56" customWidth="1"/>
    <col min="2820" max="2820" width="15.44140625" style="56" customWidth="1"/>
    <col min="2821" max="2821" width="8" style="56" customWidth="1"/>
    <col min="2822" max="2822" width="15.44140625" style="56" customWidth="1"/>
    <col min="2823" max="2823" width="11.21875" style="56" customWidth="1"/>
    <col min="2824" max="3072" width="10.77734375" style="56"/>
    <col min="3073" max="3073" width="13.6640625" style="56" customWidth="1"/>
    <col min="3074" max="3074" width="9" style="56" customWidth="1"/>
    <col min="3075" max="3075" width="10" style="56" customWidth="1"/>
    <col min="3076" max="3076" width="15.44140625" style="56" customWidth="1"/>
    <col min="3077" max="3077" width="8" style="56" customWidth="1"/>
    <col min="3078" max="3078" width="15.44140625" style="56" customWidth="1"/>
    <col min="3079" max="3079" width="11.21875" style="56" customWidth="1"/>
    <col min="3080" max="3328" width="10.77734375" style="56"/>
    <col min="3329" max="3329" width="13.6640625" style="56" customWidth="1"/>
    <col min="3330" max="3330" width="9" style="56" customWidth="1"/>
    <col min="3331" max="3331" width="10" style="56" customWidth="1"/>
    <col min="3332" max="3332" width="15.44140625" style="56" customWidth="1"/>
    <col min="3333" max="3333" width="8" style="56" customWidth="1"/>
    <col min="3334" max="3334" width="15.44140625" style="56" customWidth="1"/>
    <col min="3335" max="3335" width="11.21875" style="56" customWidth="1"/>
    <col min="3336" max="3584" width="10.77734375" style="56"/>
    <col min="3585" max="3585" width="13.6640625" style="56" customWidth="1"/>
    <col min="3586" max="3586" width="9" style="56" customWidth="1"/>
    <col min="3587" max="3587" width="10" style="56" customWidth="1"/>
    <col min="3588" max="3588" width="15.44140625" style="56" customWidth="1"/>
    <col min="3589" max="3589" width="8" style="56" customWidth="1"/>
    <col min="3590" max="3590" width="15.44140625" style="56" customWidth="1"/>
    <col min="3591" max="3591" width="11.21875" style="56" customWidth="1"/>
    <col min="3592" max="3840" width="10.77734375" style="56"/>
    <col min="3841" max="3841" width="13.6640625" style="56" customWidth="1"/>
    <col min="3842" max="3842" width="9" style="56" customWidth="1"/>
    <col min="3843" max="3843" width="10" style="56" customWidth="1"/>
    <col min="3844" max="3844" width="15.44140625" style="56" customWidth="1"/>
    <col min="3845" max="3845" width="8" style="56" customWidth="1"/>
    <col min="3846" max="3846" width="15.44140625" style="56" customWidth="1"/>
    <col min="3847" max="3847" width="11.21875" style="56" customWidth="1"/>
    <col min="3848" max="4096" width="10.77734375" style="56"/>
    <col min="4097" max="4097" width="13.6640625" style="56" customWidth="1"/>
    <col min="4098" max="4098" width="9" style="56" customWidth="1"/>
    <col min="4099" max="4099" width="10" style="56" customWidth="1"/>
    <col min="4100" max="4100" width="15.44140625" style="56" customWidth="1"/>
    <col min="4101" max="4101" width="8" style="56" customWidth="1"/>
    <col min="4102" max="4102" width="15.44140625" style="56" customWidth="1"/>
    <col min="4103" max="4103" width="11.21875" style="56" customWidth="1"/>
    <col min="4104" max="4352" width="10.77734375" style="56"/>
    <col min="4353" max="4353" width="13.6640625" style="56" customWidth="1"/>
    <col min="4354" max="4354" width="9" style="56" customWidth="1"/>
    <col min="4355" max="4355" width="10" style="56" customWidth="1"/>
    <col min="4356" max="4356" width="15.44140625" style="56" customWidth="1"/>
    <col min="4357" max="4357" width="8" style="56" customWidth="1"/>
    <col min="4358" max="4358" width="15.44140625" style="56" customWidth="1"/>
    <col min="4359" max="4359" width="11.21875" style="56" customWidth="1"/>
    <col min="4360" max="4608" width="10.77734375" style="56"/>
    <col min="4609" max="4609" width="13.6640625" style="56" customWidth="1"/>
    <col min="4610" max="4610" width="9" style="56" customWidth="1"/>
    <col min="4611" max="4611" width="10" style="56" customWidth="1"/>
    <col min="4612" max="4612" width="15.44140625" style="56" customWidth="1"/>
    <col min="4613" max="4613" width="8" style="56" customWidth="1"/>
    <col min="4614" max="4614" width="15.44140625" style="56" customWidth="1"/>
    <col min="4615" max="4615" width="11.21875" style="56" customWidth="1"/>
    <col min="4616" max="4864" width="10.77734375" style="56"/>
    <col min="4865" max="4865" width="13.6640625" style="56" customWidth="1"/>
    <col min="4866" max="4866" width="9" style="56" customWidth="1"/>
    <col min="4867" max="4867" width="10" style="56" customWidth="1"/>
    <col min="4868" max="4868" width="15.44140625" style="56" customWidth="1"/>
    <col min="4869" max="4869" width="8" style="56" customWidth="1"/>
    <col min="4870" max="4870" width="15.44140625" style="56" customWidth="1"/>
    <col min="4871" max="4871" width="11.21875" style="56" customWidth="1"/>
    <col min="4872" max="5120" width="10.77734375" style="56"/>
    <col min="5121" max="5121" width="13.6640625" style="56" customWidth="1"/>
    <col min="5122" max="5122" width="9" style="56" customWidth="1"/>
    <col min="5123" max="5123" width="10" style="56" customWidth="1"/>
    <col min="5124" max="5124" width="15.44140625" style="56" customWidth="1"/>
    <col min="5125" max="5125" width="8" style="56" customWidth="1"/>
    <col min="5126" max="5126" width="15.44140625" style="56" customWidth="1"/>
    <col min="5127" max="5127" width="11.21875" style="56" customWidth="1"/>
    <col min="5128" max="5376" width="10.77734375" style="56"/>
    <col min="5377" max="5377" width="13.6640625" style="56" customWidth="1"/>
    <col min="5378" max="5378" width="9" style="56" customWidth="1"/>
    <col min="5379" max="5379" width="10" style="56" customWidth="1"/>
    <col min="5380" max="5380" width="15.44140625" style="56" customWidth="1"/>
    <col min="5381" max="5381" width="8" style="56" customWidth="1"/>
    <col min="5382" max="5382" width="15.44140625" style="56" customWidth="1"/>
    <col min="5383" max="5383" width="11.21875" style="56" customWidth="1"/>
    <col min="5384" max="5632" width="10.77734375" style="56"/>
    <col min="5633" max="5633" width="13.6640625" style="56" customWidth="1"/>
    <col min="5634" max="5634" width="9" style="56" customWidth="1"/>
    <col min="5635" max="5635" width="10" style="56" customWidth="1"/>
    <col min="5636" max="5636" width="15.44140625" style="56" customWidth="1"/>
    <col min="5637" max="5637" width="8" style="56" customWidth="1"/>
    <col min="5638" max="5638" width="15.44140625" style="56" customWidth="1"/>
    <col min="5639" max="5639" width="11.21875" style="56" customWidth="1"/>
    <col min="5640" max="5888" width="10.77734375" style="56"/>
    <col min="5889" max="5889" width="13.6640625" style="56" customWidth="1"/>
    <col min="5890" max="5890" width="9" style="56" customWidth="1"/>
    <col min="5891" max="5891" width="10" style="56" customWidth="1"/>
    <col min="5892" max="5892" width="15.44140625" style="56" customWidth="1"/>
    <col min="5893" max="5893" width="8" style="56" customWidth="1"/>
    <col min="5894" max="5894" width="15.44140625" style="56" customWidth="1"/>
    <col min="5895" max="5895" width="11.21875" style="56" customWidth="1"/>
    <col min="5896" max="6144" width="10.77734375" style="56"/>
    <col min="6145" max="6145" width="13.6640625" style="56" customWidth="1"/>
    <col min="6146" max="6146" width="9" style="56" customWidth="1"/>
    <col min="6147" max="6147" width="10" style="56" customWidth="1"/>
    <col min="6148" max="6148" width="15.44140625" style="56" customWidth="1"/>
    <col min="6149" max="6149" width="8" style="56" customWidth="1"/>
    <col min="6150" max="6150" width="15.44140625" style="56" customWidth="1"/>
    <col min="6151" max="6151" width="11.21875" style="56" customWidth="1"/>
    <col min="6152" max="6400" width="10.77734375" style="56"/>
    <col min="6401" max="6401" width="13.6640625" style="56" customWidth="1"/>
    <col min="6402" max="6402" width="9" style="56" customWidth="1"/>
    <col min="6403" max="6403" width="10" style="56" customWidth="1"/>
    <col min="6404" max="6404" width="15.44140625" style="56" customWidth="1"/>
    <col min="6405" max="6405" width="8" style="56" customWidth="1"/>
    <col min="6406" max="6406" width="15.44140625" style="56" customWidth="1"/>
    <col min="6407" max="6407" width="11.21875" style="56" customWidth="1"/>
    <col min="6408" max="6656" width="10.77734375" style="56"/>
    <col min="6657" max="6657" width="13.6640625" style="56" customWidth="1"/>
    <col min="6658" max="6658" width="9" style="56" customWidth="1"/>
    <col min="6659" max="6659" width="10" style="56" customWidth="1"/>
    <col min="6660" max="6660" width="15.44140625" style="56" customWidth="1"/>
    <col min="6661" max="6661" width="8" style="56" customWidth="1"/>
    <col min="6662" max="6662" width="15.44140625" style="56" customWidth="1"/>
    <col min="6663" max="6663" width="11.21875" style="56" customWidth="1"/>
    <col min="6664" max="6912" width="10.77734375" style="56"/>
    <col min="6913" max="6913" width="13.6640625" style="56" customWidth="1"/>
    <col min="6914" max="6914" width="9" style="56" customWidth="1"/>
    <col min="6915" max="6915" width="10" style="56" customWidth="1"/>
    <col min="6916" max="6916" width="15.44140625" style="56" customWidth="1"/>
    <col min="6917" max="6917" width="8" style="56" customWidth="1"/>
    <col min="6918" max="6918" width="15.44140625" style="56" customWidth="1"/>
    <col min="6919" max="6919" width="11.21875" style="56" customWidth="1"/>
    <col min="6920" max="7168" width="10.77734375" style="56"/>
    <col min="7169" max="7169" width="13.6640625" style="56" customWidth="1"/>
    <col min="7170" max="7170" width="9" style="56" customWidth="1"/>
    <col min="7171" max="7171" width="10" style="56" customWidth="1"/>
    <col min="7172" max="7172" width="15.44140625" style="56" customWidth="1"/>
    <col min="7173" max="7173" width="8" style="56" customWidth="1"/>
    <col min="7174" max="7174" width="15.44140625" style="56" customWidth="1"/>
    <col min="7175" max="7175" width="11.21875" style="56" customWidth="1"/>
    <col min="7176" max="7424" width="10.77734375" style="56"/>
    <col min="7425" max="7425" width="13.6640625" style="56" customWidth="1"/>
    <col min="7426" max="7426" width="9" style="56" customWidth="1"/>
    <col min="7427" max="7427" width="10" style="56" customWidth="1"/>
    <col min="7428" max="7428" width="15.44140625" style="56" customWidth="1"/>
    <col min="7429" max="7429" width="8" style="56" customWidth="1"/>
    <col min="7430" max="7430" width="15.44140625" style="56" customWidth="1"/>
    <col min="7431" max="7431" width="11.21875" style="56" customWidth="1"/>
    <col min="7432" max="7680" width="10.77734375" style="56"/>
    <col min="7681" max="7681" width="13.6640625" style="56" customWidth="1"/>
    <col min="7682" max="7682" width="9" style="56" customWidth="1"/>
    <col min="7683" max="7683" width="10" style="56" customWidth="1"/>
    <col min="7684" max="7684" width="15.44140625" style="56" customWidth="1"/>
    <col min="7685" max="7685" width="8" style="56" customWidth="1"/>
    <col min="7686" max="7686" width="15.44140625" style="56" customWidth="1"/>
    <col min="7687" max="7687" width="11.21875" style="56" customWidth="1"/>
    <col min="7688" max="7936" width="10.77734375" style="56"/>
    <col min="7937" max="7937" width="13.6640625" style="56" customWidth="1"/>
    <col min="7938" max="7938" width="9" style="56" customWidth="1"/>
    <col min="7939" max="7939" width="10" style="56" customWidth="1"/>
    <col min="7940" max="7940" width="15.44140625" style="56" customWidth="1"/>
    <col min="7941" max="7941" width="8" style="56" customWidth="1"/>
    <col min="7942" max="7942" width="15.44140625" style="56" customWidth="1"/>
    <col min="7943" max="7943" width="11.21875" style="56" customWidth="1"/>
    <col min="7944" max="8192" width="10.77734375" style="56"/>
    <col min="8193" max="8193" width="13.6640625" style="56" customWidth="1"/>
    <col min="8194" max="8194" width="9" style="56" customWidth="1"/>
    <col min="8195" max="8195" width="10" style="56" customWidth="1"/>
    <col min="8196" max="8196" width="15.44140625" style="56" customWidth="1"/>
    <col min="8197" max="8197" width="8" style="56" customWidth="1"/>
    <col min="8198" max="8198" width="15.44140625" style="56" customWidth="1"/>
    <col min="8199" max="8199" width="11.21875" style="56" customWidth="1"/>
    <col min="8200" max="8448" width="10.77734375" style="56"/>
    <col min="8449" max="8449" width="13.6640625" style="56" customWidth="1"/>
    <col min="8450" max="8450" width="9" style="56" customWidth="1"/>
    <col min="8451" max="8451" width="10" style="56" customWidth="1"/>
    <col min="8452" max="8452" width="15.44140625" style="56" customWidth="1"/>
    <col min="8453" max="8453" width="8" style="56" customWidth="1"/>
    <col min="8454" max="8454" width="15.44140625" style="56" customWidth="1"/>
    <col min="8455" max="8455" width="11.21875" style="56" customWidth="1"/>
    <col min="8456" max="8704" width="10.77734375" style="56"/>
    <col min="8705" max="8705" width="13.6640625" style="56" customWidth="1"/>
    <col min="8706" max="8706" width="9" style="56" customWidth="1"/>
    <col min="8707" max="8707" width="10" style="56" customWidth="1"/>
    <col min="8708" max="8708" width="15.44140625" style="56" customWidth="1"/>
    <col min="8709" max="8709" width="8" style="56" customWidth="1"/>
    <col min="8710" max="8710" width="15.44140625" style="56" customWidth="1"/>
    <col min="8711" max="8711" width="11.21875" style="56" customWidth="1"/>
    <col min="8712" max="8960" width="10.77734375" style="56"/>
    <col min="8961" max="8961" width="13.6640625" style="56" customWidth="1"/>
    <col min="8962" max="8962" width="9" style="56" customWidth="1"/>
    <col min="8963" max="8963" width="10" style="56" customWidth="1"/>
    <col min="8964" max="8964" width="15.44140625" style="56" customWidth="1"/>
    <col min="8965" max="8965" width="8" style="56" customWidth="1"/>
    <col min="8966" max="8966" width="15.44140625" style="56" customWidth="1"/>
    <col min="8967" max="8967" width="11.21875" style="56" customWidth="1"/>
    <col min="8968" max="9216" width="10.77734375" style="56"/>
    <col min="9217" max="9217" width="13.6640625" style="56" customWidth="1"/>
    <col min="9218" max="9218" width="9" style="56" customWidth="1"/>
    <col min="9219" max="9219" width="10" style="56" customWidth="1"/>
    <col min="9220" max="9220" width="15.44140625" style="56" customWidth="1"/>
    <col min="9221" max="9221" width="8" style="56" customWidth="1"/>
    <col min="9222" max="9222" width="15.44140625" style="56" customWidth="1"/>
    <col min="9223" max="9223" width="11.21875" style="56" customWidth="1"/>
    <col min="9224" max="9472" width="10.77734375" style="56"/>
    <col min="9473" max="9473" width="13.6640625" style="56" customWidth="1"/>
    <col min="9474" max="9474" width="9" style="56" customWidth="1"/>
    <col min="9475" max="9475" width="10" style="56" customWidth="1"/>
    <col min="9476" max="9476" width="15.44140625" style="56" customWidth="1"/>
    <col min="9477" max="9477" width="8" style="56" customWidth="1"/>
    <col min="9478" max="9478" width="15.44140625" style="56" customWidth="1"/>
    <col min="9479" max="9479" width="11.21875" style="56" customWidth="1"/>
    <col min="9480" max="9728" width="10.77734375" style="56"/>
    <col min="9729" max="9729" width="13.6640625" style="56" customWidth="1"/>
    <col min="9730" max="9730" width="9" style="56" customWidth="1"/>
    <col min="9731" max="9731" width="10" style="56" customWidth="1"/>
    <col min="9732" max="9732" width="15.44140625" style="56" customWidth="1"/>
    <col min="9733" max="9733" width="8" style="56" customWidth="1"/>
    <col min="9734" max="9734" width="15.44140625" style="56" customWidth="1"/>
    <col min="9735" max="9735" width="11.21875" style="56" customWidth="1"/>
    <col min="9736" max="9984" width="10.77734375" style="56"/>
    <col min="9985" max="9985" width="13.6640625" style="56" customWidth="1"/>
    <col min="9986" max="9986" width="9" style="56" customWidth="1"/>
    <col min="9987" max="9987" width="10" style="56" customWidth="1"/>
    <col min="9988" max="9988" width="15.44140625" style="56" customWidth="1"/>
    <col min="9989" max="9989" width="8" style="56" customWidth="1"/>
    <col min="9990" max="9990" width="15.44140625" style="56" customWidth="1"/>
    <col min="9991" max="9991" width="11.21875" style="56" customWidth="1"/>
    <col min="9992" max="10240" width="10.77734375" style="56"/>
    <col min="10241" max="10241" width="13.6640625" style="56" customWidth="1"/>
    <col min="10242" max="10242" width="9" style="56" customWidth="1"/>
    <col min="10243" max="10243" width="10" style="56" customWidth="1"/>
    <col min="10244" max="10244" width="15.44140625" style="56" customWidth="1"/>
    <col min="10245" max="10245" width="8" style="56" customWidth="1"/>
    <col min="10246" max="10246" width="15.44140625" style="56" customWidth="1"/>
    <col min="10247" max="10247" width="11.21875" style="56" customWidth="1"/>
    <col min="10248" max="10496" width="10.77734375" style="56"/>
    <col min="10497" max="10497" width="13.6640625" style="56" customWidth="1"/>
    <col min="10498" max="10498" width="9" style="56" customWidth="1"/>
    <col min="10499" max="10499" width="10" style="56" customWidth="1"/>
    <col min="10500" max="10500" width="15.44140625" style="56" customWidth="1"/>
    <col min="10501" max="10501" width="8" style="56" customWidth="1"/>
    <col min="10502" max="10502" width="15.44140625" style="56" customWidth="1"/>
    <col min="10503" max="10503" width="11.21875" style="56" customWidth="1"/>
    <col min="10504" max="10752" width="10.77734375" style="56"/>
    <col min="10753" max="10753" width="13.6640625" style="56" customWidth="1"/>
    <col min="10754" max="10754" width="9" style="56" customWidth="1"/>
    <col min="10755" max="10755" width="10" style="56" customWidth="1"/>
    <col min="10756" max="10756" width="15.44140625" style="56" customWidth="1"/>
    <col min="10757" max="10757" width="8" style="56" customWidth="1"/>
    <col min="10758" max="10758" width="15.44140625" style="56" customWidth="1"/>
    <col min="10759" max="10759" width="11.21875" style="56" customWidth="1"/>
    <col min="10760" max="11008" width="10.77734375" style="56"/>
    <col min="11009" max="11009" width="13.6640625" style="56" customWidth="1"/>
    <col min="11010" max="11010" width="9" style="56" customWidth="1"/>
    <col min="11011" max="11011" width="10" style="56" customWidth="1"/>
    <col min="11012" max="11012" width="15.44140625" style="56" customWidth="1"/>
    <col min="11013" max="11013" width="8" style="56" customWidth="1"/>
    <col min="11014" max="11014" width="15.44140625" style="56" customWidth="1"/>
    <col min="11015" max="11015" width="11.21875" style="56" customWidth="1"/>
    <col min="11016" max="11264" width="10.77734375" style="56"/>
    <col min="11265" max="11265" width="13.6640625" style="56" customWidth="1"/>
    <col min="11266" max="11266" width="9" style="56" customWidth="1"/>
    <col min="11267" max="11267" width="10" style="56" customWidth="1"/>
    <col min="11268" max="11268" width="15.44140625" style="56" customWidth="1"/>
    <col min="11269" max="11269" width="8" style="56" customWidth="1"/>
    <col min="11270" max="11270" width="15.44140625" style="56" customWidth="1"/>
    <col min="11271" max="11271" width="11.21875" style="56" customWidth="1"/>
    <col min="11272" max="11520" width="10.77734375" style="56"/>
    <col min="11521" max="11521" width="13.6640625" style="56" customWidth="1"/>
    <col min="11522" max="11522" width="9" style="56" customWidth="1"/>
    <col min="11523" max="11523" width="10" style="56" customWidth="1"/>
    <col min="11524" max="11524" width="15.44140625" style="56" customWidth="1"/>
    <col min="11525" max="11525" width="8" style="56" customWidth="1"/>
    <col min="11526" max="11526" width="15.44140625" style="56" customWidth="1"/>
    <col min="11527" max="11527" width="11.21875" style="56" customWidth="1"/>
    <col min="11528" max="11776" width="10.77734375" style="56"/>
    <col min="11777" max="11777" width="13.6640625" style="56" customWidth="1"/>
    <col min="11778" max="11778" width="9" style="56" customWidth="1"/>
    <col min="11779" max="11779" width="10" style="56" customWidth="1"/>
    <col min="11780" max="11780" width="15.44140625" style="56" customWidth="1"/>
    <col min="11781" max="11781" width="8" style="56" customWidth="1"/>
    <col min="11782" max="11782" width="15.44140625" style="56" customWidth="1"/>
    <col min="11783" max="11783" width="11.21875" style="56" customWidth="1"/>
    <col min="11784" max="12032" width="10.77734375" style="56"/>
    <col min="12033" max="12033" width="13.6640625" style="56" customWidth="1"/>
    <col min="12034" max="12034" width="9" style="56" customWidth="1"/>
    <col min="12035" max="12035" width="10" style="56" customWidth="1"/>
    <col min="12036" max="12036" width="15.44140625" style="56" customWidth="1"/>
    <col min="12037" max="12037" width="8" style="56" customWidth="1"/>
    <col min="12038" max="12038" width="15.44140625" style="56" customWidth="1"/>
    <col min="12039" max="12039" width="11.21875" style="56" customWidth="1"/>
    <col min="12040" max="12288" width="10.77734375" style="56"/>
    <col min="12289" max="12289" width="13.6640625" style="56" customWidth="1"/>
    <col min="12290" max="12290" width="9" style="56" customWidth="1"/>
    <col min="12291" max="12291" width="10" style="56" customWidth="1"/>
    <col min="12292" max="12292" width="15.44140625" style="56" customWidth="1"/>
    <col min="12293" max="12293" width="8" style="56" customWidth="1"/>
    <col min="12294" max="12294" width="15.44140625" style="56" customWidth="1"/>
    <col min="12295" max="12295" width="11.21875" style="56" customWidth="1"/>
    <col min="12296" max="12544" width="10.77734375" style="56"/>
    <col min="12545" max="12545" width="13.6640625" style="56" customWidth="1"/>
    <col min="12546" max="12546" width="9" style="56" customWidth="1"/>
    <col min="12547" max="12547" width="10" style="56" customWidth="1"/>
    <col min="12548" max="12548" width="15.44140625" style="56" customWidth="1"/>
    <col min="12549" max="12549" width="8" style="56" customWidth="1"/>
    <col min="12550" max="12550" width="15.44140625" style="56" customWidth="1"/>
    <col min="12551" max="12551" width="11.21875" style="56" customWidth="1"/>
    <col min="12552" max="12800" width="10.77734375" style="56"/>
    <col min="12801" max="12801" width="13.6640625" style="56" customWidth="1"/>
    <col min="12802" max="12802" width="9" style="56" customWidth="1"/>
    <col min="12803" max="12803" width="10" style="56" customWidth="1"/>
    <col min="12804" max="12804" width="15.44140625" style="56" customWidth="1"/>
    <col min="12805" max="12805" width="8" style="56" customWidth="1"/>
    <col min="12806" max="12806" width="15.44140625" style="56" customWidth="1"/>
    <col min="12807" max="12807" width="11.21875" style="56" customWidth="1"/>
    <col min="12808" max="13056" width="10.77734375" style="56"/>
    <col min="13057" max="13057" width="13.6640625" style="56" customWidth="1"/>
    <col min="13058" max="13058" width="9" style="56" customWidth="1"/>
    <col min="13059" max="13059" width="10" style="56" customWidth="1"/>
    <col min="13060" max="13060" width="15.44140625" style="56" customWidth="1"/>
    <col min="13061" max="13061" width="8" style="56" customWidth="1"/>
    <col min="13062" max="13062" width="15.44140625" style="56" customWidth="1"/>
    <col min="13063" max="13063" width="11.21875" style="56" customWidth="1"/>
    <col min="13064" max="13312" width="10.77734375" style="56"/>
    <col min="13313" max="13313" width="13.6640625" style="56" customWidth="1"/>
    <col min="13314" max="13314" width="9" style="56" customWidth="1"/>
    <col min="13315" max="13315" width="10" style="56" customWidth="1"/>
    <col min="13316" max="13316" width="15.44140625" style="56" customWidth="1"/>
    <col min="13317" max="13317" width="8" style="56" customWidth="1"/>
    <col min="13318" max="13318" width="15.44140625" style="56" customWidth="1"/>
    <col min="13319" max="13319" width="11.21875" style="56" customWidth="1"/>
    <col min="13320" max="13568" width="10.77734375" style="56"/>
    <col min="13569" max="13569" width="13.6640625" style="56" customWidth="1"/>
    <col min="13570" max="13570" width="9" style="56" customWidth="1"/>
    <col min="13571" max="13571" width="10" style="56" customWidth="1"/>
    <col min="13572" max="13572" width="15.44140625" style="56" customWidth="1"/>
    <col min="13573" max="13573" width="8" style="56" customWidth="1"/>
    <col min="13574" max="13574" width="15.44140625" style="56" customWidth="1"/>
    <col min="13575" max="13575" width="11.21875" style="56" customWidth="1"/>
    <col min="13576" max="13824" width="10.77734375" style="56"/>
    <col min="13825" max="13825" width="13.6640625" style="56" customWidth="1"/>
    <col min="13826" max="13826" width="9" style="56" customWidth="1"/>
    <col min="13827" max="13827" width="10" style="56" customWidth="1"/>
    <col min="13828" max="13828" width="15.44140625" style="56" customWidth="1"/>
    <col min="13829" max="13829" width="8" style="56" customWidth="1"/>
    <col min="13830" max="13830" width="15.44140625" style="56" customWidth="1"/>
    <col min="13831" max="13831" width="11.21875" style="56" customWidth="1"/>
    <col min="13832" max="14080" width="10.77734375" style="56"/>
    <col min="14081" max="14081" width="13.6640625" style="56" customWidth="1"/>
    <col min="14082" max="14082" width="9" style="56" customWidth="1"/>
    <col min="14083" max="14083" width="10" style="56" customWidth="1"/>
    <col min="14084" max="14084" width="15.44140625" style="56" customWidth="1"/>
    <col min="14085" max="14085" width="8" style="56" customWidth="1"/>
    <col min="14086" max="14086" width="15.44140625" style="56" customWidth="1"/>
    <col min="14087" max="14087" width="11.21875" style="56" customWidth="1"/>
    <col min="14088" max="14336" width="10.77734375" style="56"/>
    <col min="14337" max="14337" width="13.6640625" style="56" customWidth="1"/>
    <col min="14338" max="14338" width="9" style="56" customWidth="1"/>
    <col min="14339" max="14339" width="10" style="56" customWidth="1"/>
    <col min="14340" max="14340" width="15.44140625" style="56" customWidth="1"/>
    <col min="14341" max="14341" width="8" style="56" customWidth="1"/>
    <col min="14342" max="14342" width="15.44140625" style="56" customWidth="1"/>
    <col min="14343" max="14343" width="11.21875" style="56" customWidth="1"/>
    <col min="14344" max="14592" width="10.77734375" style="56"/>
    <col min="14593" max="14593" width="13.6640625" style="56" customWidth="1"/>
    <col min="14594" max="14594" width="9" style="56" customWidth="1"/>
    <col min="14595" max="14595" width="10" style="56" customWidth="1"/>
    <col min="14596" max="14596" width="15.44140625" style="56" customWidth="1"/>
    <col min="14597" max="14597" width="8" style="56" customWidth="1"/>
    <col min="14598" max="14598" width="15.44140625" style="56" customWidth="1"/>
    <col min="14599" max="14599" width="11.21875" style="56" customWidth="1"/>
    <col min="14600" max="14848" width="10.77734375" style="56"/>
    <col min="14849" max="14849" width="13.6640625" style="56" customWidth="1"/>
    <col min="14850" max="14850" width="9" style="56" customWidth="1"/>
    <col min="14851" max="14851" width="10" style="56" customWidth="1"/>
    <col min="14852" max="14852" width="15.44140625" style="56" customWidth="1"/>
    <col min="14853" max="14853" width="8" style="56" customWidth="1"/>
    <col min="14854" max="14854" width="15.44140625" style="56" customWidth="1"/>
    <col min="14855" max="14855" width="11.21875" style="56" customWidth="1"/>
    <col min="14856" max="15104" width="10.77734375" style="56"/>
    <col min="15105" max="15105" width="13.6640625" style="56" customWidth="1"/>
    <col min="15106" max="15106" width="9" style="56" customWidth="1"/>
    <col min="15107" max="15107" width="10" style="56" customWidth="1"/>
    <col min="15108" max="15108" width="15.44140625" style="56" customWidth="1"/>
    <col min="15109" max="15109" width="8" style="56" customWidth="1"/>
    <col min="15110" max="15110" width="15.44140625" style="56" customWidth="1"/>
    <col min="15111" max="15111" width="11.21875" style="56" customWidth="1"/>
    <col min="15112" max="15360" width="10.77734375" style="56"/>
    <col min="15361" max="15361" width="13.6640625" style="56" customWidth="1"/>
    <col min="15362" max="15362" width="9" style="56" customWidth="1"/>
    <col min="15363" max="15363" width="10" style="56" customWidth="1"/>
    <col min="15364" max="15364" width="15.44140625" style="56" customWidth="1"/>
    <col min="15365" max="15365" width="8" style="56" customWidth="1"/>
    <col min="15366" max="15366" width="15.44140625" style="56" customWidth="1"/>
    <col min="15367" max="15367" width="11.21875" style="56" customWidth="1"/>
    <col min="15368" max="15616" width="10.77734375" style="56"/>
    <col min="15617" max="15617" width="13.6640625" style="56" customWidth="1"/>
    <col min="15618" max="15618" width="9" style="56" customWidth="1"/>
    <col min="15619" max="15619" width="10" style="56" customWidth="1"/>
    <col min="15620" max="15620" width="15.44140625" style="56" customWidth="1"/>
    <col min="15621" max="15621" width="8" style="56" customWidth="1"/>
    <col min="15622" max="15622" width="15.44140625" style="56" customWidth="1"/>
    <col min="15623" max="15623" width="11.21875" style="56" customWidth="1"/>
    <col min="15624" max="15872" width="10.77734375" style="56"/>
    <col min="15873" max="15873" width="13.6640625" style="56" customWidth="1"/>
    <col min="15874" max="15874" width="9" style="56" customWidth="1"/>
    <col min="15875" max="15875" width="10" style="56" customWidth="1"/>
    <col min="15876" max="15876" width="15.44140625" style="56" customWidth="1"/>
    <col min="15877" max="15877" width="8" style="56" customWidth="1"/>
    <col min="15878" max="15878" width="15.44140625" style="56" customWidth="1"/>
    <col min="15879" max="15879" width="11.21875" style="56" customWidth="1"/>
    <col min="15880" max="16128" width="10.77734375" style="56"/>
    <col min="16129" max="16129" width="13.6640625" style="56" customWidth="1"/>
    <col min="16130" max="16130" width="9" style="56" customWidth="1"/>
    <col min="16131" max="16131" width="10" style="56" customWidth="1"/>
    <col min="16132" max="16132" width="15.44140625" style="56" customWidth="1"/>
    <col min="16133" max="16133" width="8" style="56" customWidth="1"/>
    <col min="16134" max="16134" width="15.44140625" style="56" customWidth="1"/>
    <col min="16135" max="16135" width="11.21875" style="56" customWidth="1"/>
    <col min="16136" max="16384" width="10.77734375" style="56"/>
  </cols>
  <sheetData>
    <row r="1" spans="1:7" ht="30" customHeight="1" thickBot="1">
      <c r="A1" s="97" t="s">
        <v>3067</v>
      </c>
      <c r="B1" s="55"/>
      <c r="C1" s="55"/>
      <c r="D1" s="55"/>
      <c r="E1" s="55"/>
      <c r="F1" s="55"/>
      <c r="G1" s="55"/>
    </row>
    <row r="2" spans="1:7" s="58" customFormat="1" ht="15.95" customHeight="1">
      <c r="A2" s="167" t="s">
        <v>3040</v>
      </c>
      <c r="B2" s="177" t="s">
        <v>3041</v>
      </c>
      <c r="C2" s="177"/>
      <c r="D2" s="171" t="s">
        <v>3042</v>
      </c>
      <c r="E2" s="178"/>
      <c r="F2" s="172"/>
      <c r="G2" s="173" t="s">
        <v>3043</v>
      </c>
    </row>
    <row r="3" spans="1:7" s="58" customFormat="1" ht="15.95" customHeight="1" thickBot="1">
      <c r="A3" s="168"/>
      <c r="B3" s="62" t="s">
        <v>3044</v>
      </c>
      <c r="C3" s="62" t="s">
        <v>3045</v>
      </c>
      <c r="D3" s="62" t="s">
        <v>3046</v>
      </c>
      <c r="E3" s="62" t="s">
        <v>3047</v>
      </c>
      <c r="F3" s="62" t="s">
        <v>3041</v>
      </c>
      <c r="G3" s="174"/>
    </row>
    <row r="4" spans="1:7" s="58" customFormat="1" ht="15.95" customHeight="1" thickTop="1">
      <c r="A4" s="63" t="s">
        <v>3048</v>
      </c>
      <c r="B4" s="81" t="e">
        <f>SUM(B5:B21)</f>
        <v>#REF!</v>
      </c>
      <c r="C4" s="81" t="e">
        <f t="shared" ref="C4:D4" si="0">SUM(C5:C21)</f>
        <v>#REF!</v>
      </c>
      <c r="D4" s="64" t="e">
        <f t="shared" si="0"/>
        <v>#REF!</v>
      </c>
      <c r="E4" s="64"/>
      <c r="F4" s="65" t="e">
        <f>SUM(F5:F21)</f>
        <v>#REF!</v>
      </c>
      <c r="G4" s="66"/>
    </row>
    <row r="5" spans="1:7" s="58" customFormat="1" ht="15.95" customHeight="1">
      <c r="A5" s="67" t="s">
        <v>3068</v>
      </c>
      <c r="B5" s="59" t="e">
        <f>집계표!I5</f>
        <v>#REF!</v>
      </c>
      <c r="C5" s="59" t="e">
        <f>집계표!J5</f>
        <v>#REF!</v>
      </c>
      <c r="D5" s="60" t="e">
        <f>'집계표(보상비)'!J5</f>
        <v>#REF!</v>
      </c>
      <c r="E5" s="82">
        <v>1.75</v>
      </c>
      <c r="F5" s="68" t="e">
        <f>E5*D5</f>
        <v>#REF!</v>
      </c>
      <c r="G5" s="69"/>
    </row>
    <row r="6" spans="1:7" s="58" customFormat="1" ht="15.95" customHeight="1">
      <c r="A6" s="67" t="s">
        <v>3069</v>
      </c>
      <c r="B6" s="59" t="e">
        <f>집계표!I6</f>
        <v>#REF!</v>
      </c>
      <c r="C6" s="59" t="e">
        <f>집계표!J6</f>
        <v>#REF!</v>
      </c>
      <c r="D6" s="60" t="e">
        <f>'집계표(보상비)'!J6</f>
        <v>#REF!</v>
      </c>
      <c r="E6" s="82">
        <v>1.75</v>
      </c>
      <c r="F6" s="68" t="e">
        <f t="shared" ref="F6:F21" si="1">E6*D6</f>
        <v>#REF!</v>
      </c>
      <c r="G6" s="69"/>
    </row>
    <row r="7" spans="1:7" s="58" customFormat="1" ht="15.95" customHeight="1">
      <c r="A7" s="67" t="s">
        <v>3070</v>
      </c>
      <c r="B7" s="59" t="e">
        <f>집계표!I9</f>
        <v>#REF!</v>
      </c>
      <c r="C7" s="59" t="e">
        <f>집계표!J9</f>
        <v>#REF!</v>
      </c>
      <c r="D7" s="60" t="e">
        <f>'집계표(보상비)'!J9</f>
        <v>#REF!</v>
      </c>
      <c r="E7" s="82">
        <v>2.5</v>
      </c>
      <c r="F7" s="68" t="e">
        <f t="shared" si="1"/>
        <v>#REF!</v>
      </c>
      <c r="G7" s="69"/>
    </row>
    <row r="8" spans="1:7" s="58" customFormat="1" ht="15.95" customHeight="1">
      <c r="A8" s="67" t="s">
        <v>3071</v>
      </c>
      <c r="B8" s="59" t="e">
        <f>집계표!I11</f>
        <v>#REF!</v>
      </c>
      <c r="C8" s="59" t="e">
        <f>집계표!J11</f>
        <v>#REF!</v>
      </c>
      <c r="D8" s="60" t="e">
        <f>'집계표(보상비)'!J11</f>
        <v>#REF!</v>
      </c>
      <c r="E8" s="82">
        <v>1.5</v>
      </c>
      <c r="F8" s="68" t="e">
        <f t="shared" si="1"/>
        <v>#REF!</v>
      </c>
      <c r="G8" s="69"/>
    </row>
    <row r="9" spans="1:7" s="58" customFormat="1" ht="15.95" customHeight="1">
      <c r="A9" s="67" t="s">
        <v>3072</v>
      </c>
      <c r="B9" s="59" t="e">
        <f>집계표!I16</f>
        <v>#REF!</v>
      </c>
      <c r="C9" s="59" t="e">
        <f>집계표!J16</f>
        <v>#REF!</v>
      </c>
      <c r="D9" s="60" t="e">
        <f>'집계표(보상비)'!J16</f>
        <v>#REF!</v>
      </c>
      <c r="E9" s="82">
        <v>1.75</v>
      </c>
      <c r="F9" s="68" t="e">
        <f t="shared" si="1"/>
        <v>#REF!</v>
      </c>
      <c r="G9" s="69"/>
    </row>
    <row r="10" spans="1:7" s="58" customFormat="1" ht="15.95" customHeight="1">
      <c r="A10" s="67" t="s">
        <v>3073</v>
      </c>
      <c r="B10" s="59" t="e">
        <f>집계표!I18</f>
        <v>#REF!</v>
      </c>
      <c r="C10" s="59" t="e">
        <f>집계표!J18</f>
        <v>#REF!</v>
      </c>
      <c r="D10" s="60" t="e">
        <f>'집계표(보상비)'!J18</f>
        <v>#REF!</v>
      </c>
      <c r="E10" s="82">
        <v>1.75</v>
      </c>
      <c r="F10" s="68" t="e">
        <f t="shared" si="1"/>
        <v>#REF!</v>
      </c>
      <c r="G10" s="69"/>
    </row>
    <row r="11" spans="1:7" s="58" customFormat="1" ht="15.95" customHeight="1">
      <c r="A11" s="67" t="s">
        <v>3074</v>
      </c>
      <c r="B11" s="59" t="e">
        <f>집계표!I19</f>
        <v>#REF!</v>
      </c>
      <c r="C11" s="59" t="e">
        <f>집계표!J19</f>
        <v>#REF!</v>
      </c>
      <c r="D11" s="60" t="e">
        <f>'집계표(보상비)'!J19</f>
        <v>#REF!</v>
      </c>
      <c r="E11" s="82">
        <v>1.75</v>
      </c>
      <c r="F11" s="68" t="e">
        <f t="shared" si="1"/>
        <v>#REF!</v>
      </c>
      <c r="G11" s="69"/>
    </row>
    <row r="12" spans="1:7" s="58" customFormat="1" ht="15.95" customHeight="1">
      <c r="A12" s="67" t="s">
        <v>3075</v>
      </c>
      <c r="B12" s="59" t="e">
        <f>집계표!I20</f>
        <v>#REF!</v>
      </c>
      <c r="C12" s="59" t="e">
        <f>집계표!J20</f>
        <v>#REF!</v>
      </c>
      <c r="D12" s="60" t="e">
        <f>'집계표(보상비)'!J20</f>
        <v>#REF!</v>
      </c>
      <c r="E12" s="82">
        <v>1.75</v>
      </c>
      <c r="F12" s="68" t="e">
        <f t="shared" si="1"/>
        <v>#REF!</v>
      </c>
      <c r="G12" s="69"/>
    </row>
    <row r="13" spans="1:7" s="58" customFormat="1" ht="15.95" customHeight="1">
      <c r="A13" s="67" t="s">
        <v>3076</v>
      </c>
      <c r="B13" s="59" t="e">
        <f>집계표!I25</f>
        <v>#REF!</v>
      </c>
      <c r="C13" s="59" t="e">
        <f>집계표!J25</f>
        <v>#REF!</v>
      </c>
      <c r="D13" s="60" t="e">
        <f>'집계표(보상비)'!J25</f>
        <v>#REF!</v>
      </c>
      <c r="E13" s="82">
        <v>1.75</v>
      </c>
      <c r="F13" s="68" t="e">
        <f t="shared" si="1"/>
        <v>#REF!</v>
      </c>
      <c r="G13" s="69"/>
    </row>
    <row r="14" spans="1:7" s="58" customFormat="1" ht="15.95" customHeight="1">
      <c r="A14" s="67" t="s">
        <v>3077</v>
      </c>
      <c r="B14" s="59" t="e">
        <f>집계표!I8</f>
        <v>#REF!</v>
      </c>
      <c r="C14" s="59" t="e">
        <f>집계표!J8</f>
        <v>#REF!</v>
      </c>
      <c r="D14" s="60" t="e">
        <f>'집계표(보상비)'!J8</f>
        <v>#REF!</v>
      </c>
      <c r="E14" s="82">
        <v>1.75</v>
      </c>
      <c r="F14" s="68" t="e">
        <f t="shared" si="1"/>
        <v>#REF!</v>
      </c>
      <c r="G14" s="69"/>
    </row>
    <row r="15" spans="1:7" s="58" customFormat="1" ht="15.95" customHeight="1">
      <c r="A15" s="67" t="s">
        <v>3078</v>
      </c>
      <c r="B15" s="59" t="e">
        <f>집계표!I12</f>
        <v>#REF!</v>
      </c>
      <c r="C15" s="59" t="e">
        <f>집계표!J12</f>
        <v>#REF!</v>
      </c>
      <c r="D15" s="60" t="e">
        <f>'집계표(보상비)'!J12</f>
        <v>#REF!</v>
      </c>
      <c r="E15" s="82">
        <v>1.75</v>
      </c>
      <c r="F15" s="68" t="e">
        <f t="shared" si="1"/>
        <v>#REF!</v>
      </c>
      <c r="G15" s="69"/>
    </row>
    <row r="16" spans="1:7" s="58" customFormat="1" ht="15.95" customHeight="1">
      <c r="A16" s="67" t="s">
        <v>3079</v>
      </c>
      <c r="B16" s="59" t="e">
        <f>집계표!I14</f>
        <v>#REF!</v>
      </c>
      <c r="C16" s="59" t="e">
        <f>집계표!J14</f>
        <v>#REF!</v>
      </c>
      <c r="D16" s="60" t="e">
        <f>'집계표(보상비)'!J14</f>
        <v>#REF!</v>
      </c>
      <c r="E16" s="82">
        <v>1.75</v>
      </c>
      <c r="F16" s="68" t="e">
        <f t="shared" si="1"/>
        <v>#REF!</v>
      </c>
      <c r="G16" s="69"/>
    </row>
    <row r="17" spans="1:7" s="58" customFormat="1" ht="15.95" customHeight="1">
      <c r="A17" s="67" t="s">
        <v>3080</v>
      </c>
      <c r="B17" s="59" t="e">
        <f>집계표!I15</f>
        <v>#REF!</v>
      </c>
      <c r="C17" s="59" t="e">
        <f>집계표!J15</f>
        <v>#REF!</v>
      </c>
      <c r="D17" s="60" t="e">
        <f>'집계표(보상비)'!J15</f>
        <v>#REF!</v>
      </c>
      <c r="E17" s="82">
        <v>1.75</v>
      </c>
      <c r="F17" s="68" t="e">
        <f t="shared" si="1"/>
        <v>#REF!</v>
      </c>
      <c r="G17" s="69"/>
    </row>
    <row r="18" spans="1:7" s="58" customFormat="1" ht="15.95" customHeight="1">
      <c r="A18" s="67" t="s">
        <v>3081</v>
      </c>
      <c r="B18" s="59" t="e">
        <f>집계표!I21</f>
        <v>#REF!</v>
      </c>
      <c r="C18" s="59" t="e">
        <f>집계표!J21</f>
        <v>#REF!</v>
      </c>
      <c r="D18" s="60" t="e">
        <f>'집계표(보상비)'!J21</f>
        <v>#REF!</v>
      </c>
      <c r="E18" s="82">
        <v>1.75</v>
      </c>
      <c r="F18" s="68" t="e">
        <f t="shared" si="1"/>
        <v>#REF!</v>
      </c>
      <c r="G18" s="69"/>
    </row>
    <row r="19" spans="1:7" s="58" customFormat="1" ht="15.95" customHeight="1">
      <c r="A19" s="67" t="s">
        <v>3082</v>
      </c>
      <c r="B19" s="59" t="e">
        <f>집계표!I22</f>
        <v>#REF!</v>
      </c>
      <c r="C19" s="59" t="e">
        <f>집계표!J22</f>
        <v>#REF!</v>
      </c>
      <c r="D19" s="60" t="e">
        <f>'집계표(보상비)'!J22</f>
        <v>#REF!</v>
      </c>
      <c r="E19" s="82">
        <v>1.75</v>
      </c>
      <c r="F19" s="68" t="e">
        <f t="shared" si="1"/>
        <v>#REF!</v>
      </c>
      <c r="G19" s="69"/>
    </row>
    <row r="20" spans="1:7" s="58" customFormat="1" ht="15.95" customHeight="1">
      <c r="A20" s="67" t="s">
        <v>3083</v>
      </c>
      <c r="B20" s="59" t="e">
        <f>집계표!I26</f>
        <v>#REF!</v>
      </c>
      <c r="C20" s="59" t="e">
        <f>집계표!J26</f>
        <v>#REF!</v>
      </c>
      <c r="D20" s="60" t="e">
        <f>'집계표(보상비)'!J26</f>
        <v>#REF!</v>
      </c>
      <c r="E20" s="82">
        <v>1.75</v>
      </c>
      <c r="F20" s="68" t="e">
        <f t="shared" si="1"/>
        <v>#REF!</v>
      </c>
      <c r="G20" s="69"/>
    </row>
    <row r="21" spans="1:7" s="58" customFormat="1" ht="15.95" customHeight="1">
      <c r="A21" s="67" t="s">
        <v>3084</v>
      </c>
      <c r="B21" s="59" t="e">
        <f>집계표!I27</f>
        <v>#REF!</v>
      </c>
      <c r="C21" s="59" t="e">
        <f>집계표!J27</f>
        <v>#REF!</v>
      </c>
      <c r="D21" s="60" t="e">
        <f>'집계표(보상비)'!J27</f>
        <v>#REF!</v>
      </c>
      <c r="E21" s="82">
        <v>1.75</v>
      </c>
      <c r="F21" s="68" t="e">
        <f t="shared" si="1"/>
        <v>#REF!</v>
      </c>
      <c r="G21" s="69"/>
    </row>
    <row r="22" spans="1:7" ht="15.95" customHeight="1">
      <c r="A22" s="67" t="s">
        <v>3049</v>
      </c>
      <c r="B22" s="59" t="e">
        <f>SUM(B23:B39)</f>
        <v>#REF!</v>
      </c>
      <c r="C22" s="60" t="e">
        <f t="shared" ref="C22" si="2">SUM(C23:C39)</f>
        <v>#REF!</v>
      </c>
      <c r="D22" s="60" t="e">
        <f t="shared" ref="D22" si="3">SUM(D23:D39)</f>
        <v>#REF!</v>
      </c>
      <c r="E22" s="60"/>
      <c r="F22" s="68" t="e">
        <f>SUM(F23:F39)</f>
        <v>#REF!</v>
      </c>
      <c r="G22" s="69"/>
    </row>
    <row r="23" spans="1:7" ht="15.95" customHeight="1">
      <c r="A23" s="67" t="s">
        <v>3068</v>
      </c>
      <c r="B23" s="59" t="e">
        <f>집계표!E5</f>
        <v>#REF!</v>
      </c>
      <c r="C23" s="59" t="e">
        <f>집계표!F5</f>
        <v>#REF!</v>
      </c>
      <c r="D23" s="60" t="e">
        <f>'집계표(보상비)'!F5</f>
        <v>#REF!</v>
      </c>
      <c r="E23" s="82">
        <v>1.75</v>
      </c>
      <c r="F23" s="60" t="e">
        <f>E23*D23</f>
        <v>#REF!</v>
      </c>
      <c r="G23" s="69"/>
    </row>
    <row r="24" spans="1:7" ht="15.95" customHeight="1">
      <c r="A24" s="67" t="s">
        <v>3069</v>
      </c>
      <c r="B24" s="59" t="e">
        <f>집계표!E6</f>
        <v>#REF!</v>
      </c>
      <c r="C24" s="59" t="e">
        <f>집계표!F6</f>
        <v>#REF!</v>
      </c>
      <c r="D24" s="60" t="e">
        <f>'집계표(보상비)'!F6</f>
        <v>#REF!</v>
      </c>
      <c r="E24" s="82">
        <v>1.75</v>
      </c>
      <c r="F24" s="60" t="e">
        <f t="shared" ref="F24:F39" si="4">E24*D24</f>
        <v>#REF!</v>
      </c>
      <c r="G24" s="69"/>
    </row>
    <row r="25" spans="1:7" ht="15.95" customHeight="1">
      <c r="A25" s="67" t="s">
        <v>3070</v>
      </c>
      <c r="B25" s="59" t="e">
        <f>집계표!E9</f>
        <v>#REF!</v>
      </c>
      <c r="C25" s="59" t="e">
        <f>집계표!F9</f>
        <v>#REF!</v>
      </c>
      <c r="D25" s="60" t="e">
        <f>'집계표(보상비)'!F9</f>
        <v>#REF!</v>
      </c>
      <c r="E25" s="82">
        <v>2.5</v>
      </c>
      <c r="F25" s="60" t="e">
        <f t="shared" si="4"/>
        <v>#REF!</v>
      </c>
      <c r="G25" s="69"/>
    </row>
    <row r="26" spans="1:7" ht="15.95" customHeight="1">
      <c r="A26" s="67" t="s">
        <v>3071</v>
      </c>
      <c r="B26" s="59" t="e">
        <f>집계표!E11</f>
        <v>#REF!</v>
      </c>
      <c r="C26" s="59" t="e">
        <f>집계표!F11</f>
        <v>#REF!</v>
      </c>
      <c r="D26" s="60" t="e">
        <f>'집계표(보상비)'!F11</f>
        <v>#REF!</v>
      </c>
      <c r="E26" s="82">
        <v>1.5</v>
      </c>
      <c r="F26" s="60" t="e">
        <f t="shared" si="4"/>
        <v>#REF!</v>
      </c>
      <c r="G26" s="69"/>
    </row>
    <row r="27" spans="1:7" ht="15.95" customHeight="1">
      <c r="A27" s="67" t="s">
        <v>3072</v>
      </c>
      <c r="B27" s="59" t="e">
        <f>집계표!E16</f>
        <v>#REF!</v>
      </c>
      <c r="C27" s="59" t="e">
        <f>집계표!F16</f>
        <v>#REF!</v>
      </c>
      <c r="D27" s="60" t="e">
        <f>'집계표(보상비)'!F16</f>
        <v>#REF!</v>
      </c>
      <c r="E27" s="82">
        <v>1.75</v>
      </c>
      <c r="F27" s="60" t="e">
        <f t="shared" si="4"/>
        <v>#REF!</v>
      </c>
      <c r="G27" s="69"/>
    </row>
    <row r="28" spans="1:7" ht="15.95" customHeight="1">
      <c r="A28" s="67" t="s">
        <v>3073</v>
      </c>
      <c r="B28" s="59" t="e">
        <f>집계표!E18</f>
        <v>#REF!</v>
      </c>
      <c r="C28" s="59" t="e">
        <f>집계표!F18</f>
        <v>#REF!</v>
      </c>
      <c r="D28" s="60" t="e">
        <f>'집계표(보상비)'!F18</f>
        <v>#REF!</v>
      </c>
      <c r="E28" s="82">
        <v>1.75</v>
      </c>
      <c r="F28" s="60" t="e">
        <f t="shared" si="4"/>
        <v>#REF!</v>
      </c>
      <c r="G28" s="69"/>
    </row>
    <row r="29" spans="1:7" ht="15.95" customHeight="1">
      <c r="A29" s="67" t="s">
        <v>3074</v>
      </c>
      <c r="B29" s="59" t="e">
        <f>집계표!E19</f>
        <v>#REF!</v>
      </c>
      <c r="C29" s="59" t="e">
        <f>집계표!F19</f>
        <v>#REF!</v>
      </c>
      <c r="D29" s="60" t="e">
        <f>'집계표(보상비)'!F19</f>
        <v>#REF!</v>
      </c>
      <c r="E29" s="82">
        <v>1.75</v>
      </c>
      <c r="F29" s="60" t="e">
        <f t="shared" si="4"/>
        <v>#REF!</v>
      </c>
      <c r="G29" s="69"/>
    </row>
    <row r="30" spans="1:7" ht="15.95" customHeight="1">
      <c r="A30" s="67" t="s">
        <v>3075</v>
      </c>
      <c r="B30" s="59" t="e">
        <f>집계표!E20</f>
        <v>#REF!</v>
      </c>
      <c r="C30" s="59" t="e">
        <f>집계표!F20</f>
        <v>#REF!</v>
      </c>
      <c r="D30" s="60" t="e">
        <f>'집계표(보상비)'!F20</f>
        <v>#REF!</v>
      </c>
      <c r="E30" s="82">
        <v>1.75</v>
      </c>
      <c r="F30" s="60" t="e">
        <f t="shared" si="4"/>
        <v>#REF!</v>
      </c>
      <c r="G30" s="69"/>
    </row>
    <row r="31" spans="1:7" ht="15.95" customHeight="1">
      <c r="A31" s="67" t="s">
        <v>3076</v>
      </c>
      <c r="B31" s="59" t="e">
        <f>집계표!E25</f>
        <v>#REF!</v>
      </c>
      <c r="C31" s="59" t="e">
        <f>집계표!F25</f>
        <v>#REF!</v>
      </c>
      <c r="D31" s="60" t="e">
        <f>'집계표(보상비)'!F25</f>
        <v>#REF!</v>
      </c>
      <c r="E31" s="82">
        <v>1.75</v>
      </c>
      <c r="F31" s="60" t="e">
        <f t="shared" si="4"/>
        <v>#REF!</v>
      </c>
      <c r="G31" s="69"/>
    </row>
    <row r="32" spans="1:7" ht="15.95" customHeight="1">
      <c r="A32" s="67" t="s">
        <v>3077</v>
      </c>
      <c r="B32" s="94" t="e">
        <f>집계표!E8</f>
        <v>#REF!</v>
      </c>
      <c r="C32" s="94" t="e">
        <f>집계표!F8</f>
        <v>#REF!</v>
      </c>
      <c r="D32" s="95" t="e">
        <f>'집계표(보상비)'!F8</f>
        <v>#REF!</v>
      </c>
      <c r="E32" s="82">
        <v>1.75</v>
      </c>
      <c r="F32" s="60" t="e">
        <f t="shared" si="4"/>
        <v>#REF!</v>
      </c>
      <c r="G32" s="96"/>
    </row>
    <row r="33" spans="1:7" ht="15.95" customHeight="1">
      <c r="A33" s="67" t="s">
        <v>3078</v>
      </c>
      <c r="B33" s="94" t="e">
        <f>집계표!E12</f>
        <v>#REF!</v>
      </c>
      <c r="C33" s="94" t="e">
        <f>집계표!F12</f>
        <v>#REF!</v>
      </c>
      <c r="D33" s="95" t="e">
        <f>'집계표(보상비)'!F12</f>
        <v>#REF!</v>
      </c>
      <c r="E33" s="82">
        <v>1.75</v>
      </c>
      <c r="F33" s="60" t="e">
        <f t="shared" si="4"/>
        <v>#REF!</v>
      </c>
      <c r="G33" s="96"/>
    </row>
    <row r="34" spans="1:7" ht="15.95" customHeight="1">
      <c r="A34" s="67" t="s">
        <v>3079</v>
      </c>
      <c r="B34" s="94" t="e">
        <f>집계표!E14</f>
        <v>#REF!</v>
      </c>
      <c r="C34" s="94" t="e">
        <f>집계표!F14</f>
        <v>#REF!</v>
      </c>
      <c r="D34" s="95" t="e">
        <f>'집계표(보상비)'!F14</f>
        <v>#REF!</v>
      </c>
      <c r="E34" s="82">
        <v>1.75</v>
      </c>
      <c r="F34" s="60" t="e">
        <f t="shared" si="4"/>
        <v>#REF!</v>
      </c>
      <c r="G34" s="96"/>
    </row>
    <row r="35" spans="1:7" ht="15.95" customHeight="1">
      <c r="A35" s="67" t="s">
        <v>3080</v>
      </c>
      <c r="B35" s="94" t="e">
        <f>집계표!E15</f>
        <v>#REF!</v>
      </c>
      <c r="C35" s="94" t="e">
        <f>집계표!F15</f>
        <v>#REF!</v>
      </c>
      <c r="D35" s="95" t="e">
        <f>'집계표(보상비)'!F15</f>
        <v>#REF!</v>
      </c>
      <c r="E35" s="82">
        <v>1.75</v>
      </c>
      <c r="F35" s="60" t="e">
        <f t="shared" si="4"/>
        <v>#REF!</v>
      </c>
      <c r="G35" s="96"/>
    </row>
    <row r="36" spans="1:7" ht="15.95" customHeight="1">
      <c r="A36" s="67" t="s">
        <v>3081</v>
      </c>
      <c r="B36" s="94" t="e">
        <f>집계표!E21</f>
        <v>#REF!</v>
      </c>
      <c r="C36" s="94" t="e">
        <f>집계표!F21</f>
        <v>#REF!</v>
      </c>
      <c r="D36" s="95" t="e">
        <f>'집계표(보상비)'!F21</f>
        <v>#REF!</v>
      </c>
      <c r="E36" s="82">
        <v>1.75</v>
      </c>
      <c r="F36" s="60" t="e">
        <f t="shared" si="4"/>
        <v>#REF!</v>
      </c>
      <c r="G36" s="96"/>
    </row>
    <row r="37" spans="1:7" ht="15.95" customHeight="1">
      <c r="A37" s="67" t="s">
        <v>3082</v>
      </c>
      <c r="B37" s="94" t="e">
        <f>집계표!E22</f>
        <v>#REF!</v>
      </c>
      <c r="C37" s="94" t="e">
        <f>집계표!F22</f>
        <v>#REF!</v>
      </c>
      <c r="D37" s="95" t="e">
        <f>'집계표(보상비)'!F22</f>
        <v>#REF!</v>
      </c>
      <c r="E37" s="82">
        <v>1.75</v>
      </c>
      <c r="F37" s="60" t="e">
        <f t="shared" si="4"/>
        <v>#REF!</v>
      </c>
      <c r="G37" s="96"/>
    </row>
    <row r="38" spans="1:7" ht="15.95" customHeight="1">
      <c r="A38" s="67" t="s">
        <v>3083</v>
      </c>
      <c r="B38" s="94" t="e">
        <f>집계표!E26</f>
        <v>#REF!</v>
      </c>
      <c r="C38" s="94" t="e">
        <f>집계표!F26</f>
        <v>#REF!</v>
      </c>
      <c r="D38" s="95" t="e">
        <f>'집계표(보상비)'!F26</f>
        <v>#REF!</v>
      </c>
      <c r="E38" s="82">
        <v>1.75</v>
      </c>
      <c r="F38" s="60" t="e">
        <f t="shared" si="4"/>
        <v>#REF!</v>
      </c>
      <c r="G38" s="96"/>
    </row>
    <row r="39" spans="1:7" ht="15.95" customHeight="1">
      <c r="A39" s="67" t="s">
        <v>3084</v>
      </c>
      <c r="B39" s="94" t="e">
        <f>집계표!E27</f>
        <v>#REF!</v>
      </c>
      <c r="C39" s="94" t="e">
        <f>집계표!F27</f>
        <v>#REF!</v>
      </c>
      <c r="D39" s="95" t="e">
        <f>'집계표(보상비)'!F27</f>
        <v>#REF!</v>
      </c>
      <c r="E39" s="82">
        <v>1.75</v>
      </c>
      <c r="F39" s="60" t="e">
        <f t="shared" si="4"/>
        <v>#REF!</v>
      </c>
      <c r="G39" s="96"/>
    </row>
    <row r="40" spans="1:7" ht="15.95" customHeight="1" thickBot="1">
      <c r="A40" s="70" t="s">
        <v>3050</v>
      </c>
      <c r="B40" s="179" t="s">
        <v>3132</v>
      </c>
      <c r="C40" s="180"/>
      <c r="D40" s="72"/>
      <c r="E40" s="83"/>
      <c r="F40" s="73" t="e">
        <f>F4*0.1</f>
        <v>#REF!</v>
      </c>
      <c r="G40" s="119"/>
    </row>
    <row r="41" spans="1:7" ht="15.95" customHeight="1" thickTop="1" thickBot="1">
      <c r="A41" s="75" t="s">
        <v>3051</v>
      </c>
      <c r="B41" s="175"/>
      <c r="C41" s="176"/>
      <c r="D41" s="77"/>
      <c r="E41" s="84"/>
      <c r="F41" s="78" t="e">
        <f>F40+F4</f>
        <v>#REF!</v>
      </c>
      <c r="G41" s="79" t="s">
        <v>3052</v>
      </c>
    </row>
    <row r="42" spans="1:7" ht="15.95" customHeight="1">
      <c r="A42" s="80" t="s">
        <v>3085</v>
      </c>
    </row>
    <row r="43" spans="1:7" ht="15.95" customHeight="1">
      <c r="A43" s="80" t="s">
        <v>3053</v>
      </c>
    </row>
    <row r="44" spans="1:7" ht="15.95" customHeight="1"/>
  </sheetData>
  <mergeCells count="6">
    <mergeCell ref="B41:C41"/>
    <mergeCell ref="A2:A3"/>
    <mergeCell ref="B2:C2"/>
    <mergeCell ref="D2:F2"/>
    <mergeCell ref="G2:G3"/>
    <mergeCell ref="B40:C40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</sheetPr>
  <dimension ref="A1:Y324"/>
  <sheetViews>
    <sheetView showZeros="0" view="pageBreakPreview" zoomScale="145" zoomScaleNormal="100" zoomScaleSheetLayoutView="145" workbookViewId="0"/>
  </sheetViews>
  <sheetFormatPr defaultColWidth="10.77734375" defaultRowHeight="24.95" customHeight="1"/>
  <cols>
    <col min="1" max="1" width="8.77734375" style="89" customWidth="1"/>
    <col min="2" max="2" width="5.77734375" style="89" hidden="1" customWidth="1"/>
    <col min="3" max="3" width="6.77734375" style="89" customWidth="1"/>
    <col min="4" max="4" width="8.77734375" style="89" customWidth="1"/>
    <col min="5" max="5" width="6.77734375" style="89" customWidth="1"/>
    <col min="6" max="6" width="8.77734375" style="89" customWidth="1"/>
    <col min="7" max="7" width="6.77734375" style="89" customWidth="1"/>
    <col min="8" max="8" width="8.77734375" style="89" customWidth="1"/>
    <col min="9" max="9" width="6.77734375" style="89" customWidth="1"/>
    <col min="10" max="11" width="8.77734375" style="89" customWidth="1"/>
    <col min="12" max="12" width="10.77734375" style="89"/>
    <col min="13" max="13" width="14.6640625" style="89" bestFit="1" customWidth="1"/>
    <col min="14" max="14" width="4.88671875" style="89" bestFit="1" customWidth="1"/>
    <col min="15" max="15" width="6.21875" style="89" bestFit="1" customWidth="1"/>
    <col min="16" max="17" width="4" style="89" bestFit="1" customWidth="1"/>
    <col min="18" max="25" width="5.77734375" style="89" customWidth="1"/>
    <col min="26" max="26" width="8.77734375" style="89" customWidth="1"/>
    <col min="27" max="16384" width="10.77734375" style="89"/>
  </cols>
  <sheetData>
    <row r="1" spans="1:25" ht="39.950000000000003" customHeight="1">
      <c r="A1" s="87" t="s">
        <v>91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25" s="91" customFormat="1" ht="20.100000000000001" customHeight="1">
      <c r="A2" s="183" t="s">
        <v>8</v>
      </c>
      <c r="B2" s="90"/>
      <c r="C2" s="183" t="s">
        <v>9</v>
      </c>
      <c r="D2" s="183"/>
      <c r="E2" s="183" t="s">
        <v>10</v>
      </c>
      <c r="F2" s="183"/>
      <c r="G2" s="183" t="s">
        <v>11</v>
      </c>
      <c r="H2" s="183"/>
      <c r="I2" s="183" t="s">
        <v>12</v>
      </c>
      <c r="J2" s="183"/>
      <c r="K2" s="183" t="s">
        <v>13</v>
      </c>
      <c r="M2" s="181" t="s">
        <v>104</v>
      </c>
      <c r="N2" s="86" t="s">
        <v>100</v>
      </c>
      <c r="O2" s="86"/>
      <c r="P2" s="86" t="s">
        <v>103</v>
      </c>
      <c r="Q2" s="86"/>
      <c r="R2" s="92"/>
      <c r="S2" s="92"/>
      <c r="T2" s="92"/>
      <c r="U2" s="92"/>
      <c r="V2" s="92"/>
      <c r="W2" s="92"/>
      <c r="X2" s="92"/>
      <c r="Y2" s="92"/>
    </row>
    <row r="3" spans="1:25" s="91" customFormat="1" ht="20.100000000000001" customHeight="1">
      <c r="A3" s="183"/>
      <c r="B3" s="90"/>
      <c r="C3" s="86" t="s">
        <v>14</v>
      </c>
      <c r="D3" s="123" t="s">
        <v>3131</v>
      </c>
      <c r="E3" s="86" t="s">
        <v>14</v>
      </c>
      <c r="F3" s="123" t="s">
        <v>3131</v>
      </c>
      <c r="G3" s="86" t="s">
        <v>14</v>
      </c>
      <c r="H3" s="123" t="s">
        <v>3131</v>
      </c>
      <c r="I3" s="86" t="s">
        <v>14</v>
      </c>
      <c r="J3" s="123" t="s">
        <v>3131</v>
      </c>
      <c r="K3" s="183"/>
      <c r="M3" s="182"/>
      <c r="N3" s="86" t="s">
        <v>101</v>
      </c>
      <c r="O3" s="86" t="s">
        <v>102</v>
      </c>
      <c r="P3" s="86" t="s">
        <v>101</v>
      </c>
      <c r="Q3" s="86" t="s">
        <v>102</v>
      </c>
      <c r="R3" s="86" t="s">
        <v>101</v>
      </c>
      <c r="S3" s="86" t="s">
        <v>102</v>
      </c>
      <c r="T3" s="86" t="s">
        <v>101</v>
      </c>
      <c r="U3" s="86" t="s">
        <v>102</v>
      </c>
      <c r="V3" s="86" t="s">
        <v>101</v>
      </c>
      <c r="W3" s="86" t="s">
        <v>102</v>
      </c>
      <c r="X3" s="86" t="s">
        <v>101</v>
      </c>
      <c r="Y3" s="86" t="s">
        <v>102</v>
      </c>
    </row>
    <row r="4" spans="1:25" s="91" customFormat="1" ht="27" customHeight="1">
      <c r="A4" s="86" t="s">
        <v>9</v>
      </c>
      <c r="B4" s="86"/>
      <c r="C4" s="85" t="e">
        <f t="shared" ref="C4:D27" si="0">SUM(E4,G4,I4)</f>
        <v>#REF!</v>
      </c>
      <c r="D4" s="93" t="e">
        <f t="shared" si="0"/>
        <v>#REF!</v>
      </c>
      <c r="E4" s="85" t="e">
        <f t="shared" ref="E4:J4" si="1">SUM(E5:E27)</f>
        <v>#REF!</v>
      </c>
      <c r="F4" s="93" t="e">
        <f t="shared" si="1"/>
        <v>#REF!</v>
      </c>
      <c r="G4" s="85" t="e">
        <f t="shared" si="1"/>
        <v>#REF!</v>
      </c>
      <c r="H4" s="93" t="e">
        <f t="shared" si="1"/>
        <v>#REF!</v>
      </c>
      <c r="I4" s="85" t="e">
        <f t="shared" si="1"/>
        <v>#REF!</v>
      </c>
      <c r="J4" s="93" t="e">
        <f t="shared" si="1"/>
        <v>#REF!</v>
      </c>
      <c r="K4" s="86"/>
      <c r="M4" s="86" t="s">
        <v>105</v>
      </c>
      <c r="N4" s="85" t="e">
        <f>SUM(N5:N15)</f>
        <v>#REF!</v>
      </c>
      <c r="O4" s="85" t="e">
        <f>SUM(O5:O15)</f>
        <v>#REF!</v>
      </c>
      <c r="P4" s="86" t="e">
        <f>IF(C4=N4,"ok","검토")</f>
        <v>#REF!</v>
      </c>
      <c r="Q4" s="86" t="e">
        <f>IF(D4=O4,"ok","검토")</f>
        <v>#REF!</v>
      </c>
      <c r="R4" s="85"/>
      <c r="S4" s="85"/>
      <c r="T4" s="85"/>
      <c r="U4" s="85"/>
      <c r="V4" s="85"/>
      <c r="W4" s="85"/>
      <c r="X4" s="85"/>
      <c r="Y4" s="85"/>
    </row>
    <row r="5" spans="1:25" s="91" customFormat="1" ht="27" customHeight="1">
      <c r="A5" s="86" t="s">
        <v>0</v>
      </c>
      <c r="B5" s="86" t="s">
        <v>0</v>
      </c>
      <c r="C5" s="85" t="e">
        <f t="shared" si="0"/>
        <v>#REF!</v>
      </c>
      <c r="D5" s="93" t="e">
        <f t="shared" si="0"/>
        <v>#REF!</v>
      </c>
      <c r="E5" s="85" t="e">
        <f>SUM(E32,E59,E86,E113,E140,E167,E194,E221,E248,E275,E302)</f>
        <v>#REF!</v>
      </c>
      <c r="F5" s="85" t="e">
        <f t="shared" ref="F5:J5" si="2">SUM(F32,F59,F86,F113,F140,F167,F194,F221,F248,F275,F302)</f>
        <v>#REF!</v>
      </c>
      <c r="G5" s="85" t="e">
        <f t="shared" si="2"/>
        <v>#REF!</v>
      </c>
      <c r="H5" s="85" t="e">
        <f t="shared" si="2"/>
        <v>#REF!</v>
      </c>
      <c r="I5" s="85" t="e">
        <f t="shared" si="2"/>
        <v>#REF!</v>
      </c>
      <c r="J5" s="85" t="e">
        <f t="shared" si="2"/>
        <v>#REF!</v>
      </c>
      <c r="K5" s="86"/>
      <c r="M5" s="86">
        <f>'국도18호선 포산~서망간'!$S$2</f>
        <v>0</v>
      </c>
      <c r="N5" s="85" t="e">
        <f>'국도18호선 포산~서망간'!#REF!</f>
        <v>#REF!</v>
      </c>
      <c r="O5" s="85" t="e">
        <f>'국도18호선 포산~서망간'!#REF!</f>
        <v>#REF!</v>
      </c>
      <c r="P5" s="86" t="e">
        <f>IF(C31=N5,"ok","검토")</f>
        <v>#REF!</v>
      </c>
      <c r="Q5" s="86" t="e">
        <f>IF(D31=O5,"ok","검토")</f>
        <v>#REF!</v>
      </c>
      <c r="R5" s="86"/>
      <c r="S5" s="86"/>
      <c r="T5" s="86"/>
      <c r="U5" s="86"/>
      <c r="V5" s="86"/>
      <c r="W5" s="86"/>
      <c r="X5" s="86"/>
      <c r="Y5" s="86"/>
    </row>
    <row r="6" spans="1:25" s="91" customFormat="1" ht="27" customHeight="1">
      <c r="A6" s="86" t="s">
        <v>1</v>
      </c>
      <c r="B6" s="86" t="s">
        <v>1</v>
      </c>
      <c r="C6" s="85" t="e">
        <f t="shared" si="0"/>
        <v>#REF!</v>
      </c>
      <c r="D6" s="93" t="e">
        <f t="shared" si="0"/>
        <v>#REF!</v>
      </c>
      <c r="E6" s="85" t="e">
        <f t="shared" ref="E6:J21" si="3">SUM(E33,E60,E87,E114,E141,E168,E195,E222,E249,E276,E303)</f>
        <v>#REF!</v>
      </c>
      <c r="F6" s="85" t="e">
        <f t="shared" si="3"/>
        <v>#REF!</v>
      </c>
      <c r="G6" s="85" t="e">
        <f t="shared" si="3"/>
        <v>#REF!</v>
      </c>
      <c r="H6" s="85" t="e">
        <f t="shared" si="3"/>
        <v>#REF!</v>
      </c>
      <c r="I6" s="85" t="e">
        <f t="shared" si="3"/>
        <v>#REF!</v>
      </c>
      <c r="J6" s="85" t="e">
        <f t="shared" si="3"/>
        <v>#REF!</v>
      </c>
      <c r="K6" s="86"/>
      <c r="M6" s="86" t="e">
        <f>#REF!</f>
        <v>#REF!</v>
      </c>
      <c r="N6" s="85" t="e">
        <f>#REF!</f>
        <v>#REF!</v>
      </c>
      <c r="O6" s="85" t="e">
        <f>#REF!</f>
        <v>#REF!</v>
      </c>
      <c r="P6" s="86" t="e">
        <f>IF(C58=N6,"ok","검토")</f>
        <v>#REF!</v>
      </c>
      <c r="Q6" s="86" t="e">
        <f>IF(D58=O6,"ok","검토")</f>
        <v>#REF!</v>
      </c>
      <c r="R6" s="86"/>
      <c r="S6" s="86"/>
      <c r="T6" s="86"/>
      <c r="U6" s="86"/>
      <c r="V6" s="86"/>
      <c r="W6" s="86"/>
      <c r="X6" s="86"/>
      <c r="Y6" s="86"/>
    </row>
    <row r="7" spans="1:25" s="91" customFormat="1" ht="27" customHeight="1">
      <c r="A7" s="86" t="s">
        <v>18</v>
      </c>
      <c r="B7" s="86" t="s">
        <v>19</v>
      </c>
      <c r="C7" s="85" t="e">
        <f t="shared" si="0"/>
        <v>#REF!</v>
      </c>
      <c r="D7" s="93" t="e">
        <f t="shared" si="0"/>
        <v>#REF!</v>
      </c>
      <c r="E7" s="85" t="e">
        <f t="shared" si="3"/>
        <v>#REF!</v>
      </c>
      <c r="F7" s="85" t="e">
        <f t="shared" si="3"/>
        <v>#REF!</v>
      </c>
      <c r="G7" s="85" t="e">
        <f t="shared" si="3"/>
        <v>#REF!</v>
      </c>
      <c r="H7" s="85" t="e">
        <f t="shared" si="3"/>
        <v>#REF!</v>
      </c>
      <c r="I7" s="85" t="e">
        <f t="shared" si="3"/>
        <v>#REF!</v>
      </c>
      <c r="J7" s="85" t="e">
        <f t="shared" si="3"/>
        <v>#REF!</v>
      </c>
      <c r="K7" s="86"/>
      <c r="M7" s="86" t="e">
        <f>#REF!</f>
        <v>#REF!</v>
      </c>
      <c r="N7" s="85" t="e">
        <f>#REF!</f>
        <v>#REF!</v>
      </c>
      <c r="O7" s="85" t="e">
        <f>#REF!</f>
        <v>#REF!</v>
      </c>
      <c r="P7" s="86" t="e">
        <f t="shared" ref="P7:Q15" si="4">IF(C85=N7,"ok","검토")</f>
        <v>#REF!</v>
      </c>
      <c r="Q7" s="86" t="e">
        <f t="shared" si="4"/>
        <v>#REF!</v>
      </c>
      <c r="R7" s="86"/>
      <c r="S7" s="86"/>
      <c r="T7" s="86"/>
      <c r="U7" s="86"/>
      <c r="V7" s="86"/>
      <c r="W7" s="86"/>
      <c r="X7" s="86"/>
      <c r="Y7" s="86"/>
    </row>
    <row r="8" spans="1:25" s="91" customFormat="1" ht="27" customHeight="1">
      <c r="A8" s="86" t="s">
        <v>20</v>
      </c>
      <c r="B8" s="86" t="s">
        <v>21</v>
      </c>
      <c r="C8" s="85" t="e">
        <f t="shared" si="0"/>
        <v>#REF!</v>
      </c>
      <c r="D8" s="93" t="e">
        <f t="shared" si="0"/>
        <v>#REF!</v>
      </c>
      <c r="E8" s="85" t="e">
        <f t="shared" si="3"/>
        <v>#REF!</v>
      </c>
      <c r="F8" s="85" t="e">
        <f t="shared" si="3"/>
        <v>#REF!</v>
      </c>
      <c r="G8" s="85" t="e">
        <f t="shared" si="3"/>
        <v>#REF!</v>
      </c>
      <c r="H8" s="85" t="e">
        <f t="shared" si="3"/>
        <v>#REF!</v>
      </c>
      <c r="I8" s="85" t="e">
        <f t="shared" si="3"/>
        <v>#REF!</v>
      </c>
      <c r="J8" s="85" t="e">
        <f t="shared" si="3"/>
        <v>#REF!</v>
      </c>
      <c r="K8" s="86"/>
      <c r="M8" s="86" t="e">
        <f>#REF!</f>
        <v>#REF!</v>
      </c>
      <c r="N8" s="85" t="e">
        <f>#REF!</f>
        <v>#REF!</v>
      </c>
      <c r="O8" s="85" t="e">
        <f>#REF!</f>
        <v>#REF!</v>
      </c>
      <c r="P8" s="86" t="e">
        <f>IF(C112=N8,"ok","검토")</f>
        <v>#REF!</v>
      </c>
      <c r="Q8" s="86" t="e">
        <f t="shared" si="4"/>
        <v>#REF!</v>
      </c>
      <c r="R8" s="86"/>
      <c r="S8" s="86"/>
      <c r="T8" s="86"/>
      <c r="U8" s="86"/>
      <c r="V8" s="86"/>
      <c r="W8" s="86"/>
      <c r="X8" s="86"/>
      <c r="Y8" s="86"/>
    </row>
    <row r="9" spans="1:25" s="91" customFormat="1" ht="27" customHeight="1">
      <c r="A9" s="86" t="s">
        <v>22</v>
      </c>
      <c r="B9" s="86" t="s">
        <v>2</v>
      </c>
      <c r="C9" s="85" t="e">
        <f t="shared" si="0"/>
        <v>#REF!</v>
      </c>
      <c r="D9" s="93" t="e">
        <f t="shared" si="0"/>
        <v>#REF!</v>
      </c>
      <c r="E9" s="85" t="e">
        <f t="shared" si="3"/>
        <v>#REF!</v>
      </c>
      <c r="F9" s="85" t="e">
        <f t="shared" si="3"/>
        <v>#REF!</v>
      </c>
      <c r="G9" s="85" t="e">
        <f t="shared" si="3"/>
        <v>#REF!</v>
      </c>
      <c r="H9" s="85" t="e">
        <f t="shared" si="3"/>
        <v>#REF!</v>
      </c>
      <c r="I9" s="85" t="e">
        <f t="shared" si="3"/>
        <v>#REF!</v>
      </c>
      <c r="J9" s="85" t="e">
        <f t="shared" si="3"/>
        <v>#REF!</v>
      </c>
      <c r="K9" s="86"/>
      <c r="M9" s="86" t="e">
        <f>#REF!</f>
        <v>#REF!</v>
      </c>
      <c r="N9" s="85" t="e">
        <f>#REF!</f>
        <v>#REF!</v>
      </c>
      <c r="O9" s="85" t="e">
        <f>#REF!</f>
        <v>#REF!</v>
      </c>
      <c r="P9" s="86" t="e">
        <f>IF(C139=N9,"ok","검토")</f>
        <v>#REF!</v>
      </c>
      <c r="Q9" s="86" t="e">
        <f t="shared" si="4"/>
        <v>#REF!</v>
      </c>
      <c r="R9" s="86"/>
      <c r="S9" s="86"/>
      <c r="T9" s="86"/>
      <c r="U9" s="86"/>
      <c r="V9" s="86"/>
      <c r="W9" s="86"/>
      <c r="X9" s="86"/>
      <c r="Y9" s="86"/>
    </row>
    <row r="10" spans="1:25" s="91" customFormat="1" ht="27" customHeight="1">
      <c r="A10" s="86" t="s">
        <v>24</v>
      </c>
      <c r="B10" s="86" t="s">
        <v>25</v>
      </c>
      <c r="C10" s="85" t="e">
        <f t="shared" si="0"/>
        <v>#REF!</v>
      </c>
      <c r="D10" s="93" t="e">
        <f t="shared" si="0"/>
        <v>#REF!</v>
      </c>
      <c r="E10" s="85" t="e">
        <f t="shared" si="3"/>
        <v>#REF!</v>
      </c>
      <c r="F10" s="85" t="e">
        <f t="shared" si="3"/>
        <v>#REF!</v>
      </c>
      <c r="G10" s="85" t="e">
        <f t="shared" si="3"/>
        <v>#REF!</v>
      </c>
      <c r="H10" s="85" t="e">
        <f t="shared" si="3"/>
        <v>#REF!</v>
      </c>
      <c r="I10" s="85" t="e">
        <f t="shared" si="3"/>
        <v>#REF!</v>
      </c>
      <c r="J10" s="85" t="e">
        <f t="shared" si="3"/>
        <v>#REF!</v>
      </c>
      <c r="K10" s="86"/>
      <c r="M10" s="86" t="e">
        <f>#REF!</f>
        <v>#REF!</v>
      </c>
      <c r="N10" s="85" t="e">
        <f>#REF!</f>
        <v>#REF!</v>
      </c>
      <c r="O10" s="85" t="e">
        <f>#REF!</f>
        <v>#REF!</v>
      </c>
      <c r="P10" s="86" t="e">
        <f>IF(C166=N10,"ok","검토")</f>
        <v>#REF!</v>
      </c>
      <c r="Q10" s="86" t="e">
        <f t="shared" si="4"/>
        <v>#REF!</v>
      </c>
      <c r="R10" s="86"/>
      <c r="S10" s="86"/>
      <c r="T10" s="86"/>
      <c r="U10" s="86"/>
      <c r="V10" s="86"/>
      <c r="W10" s="86"/>
      <c r="X10" s="86"/>
      <c r="Y10" s="86"/>
    </row>
    <row r="11" spans="1:25" s="91" customFormat="1" ht="27" customHeight="1">
      <c r="A11" s="86" t="s">
        <v>26</v>
      </c>
      <c r="B11" s="86" t="s">
        <v>27</v>
      </c>
      <c r="C11" s="85" t="e">
        <f t="shared" si="0"/>
        <v>#REF!</v>
      </c>
      <c r="D11" s="93" t="e">
        <f t="shared" si="0"/>
        <v>#REF!</v>
      </c>
      <c r="E11" s="85" t="e">
        <f t="shared" si="3"/>
        <v>#REF!</v>
      </c>
      <c r="F11" s="85" t="e">
        <f t="shared" si="3"/>
        <v>#REF!</v>
      </c>
      <c r="G11" s="85" t="e">
        <f t="shared" si="3"/>
        <v>#REF!</v>
      </c>
      <c r="H11" s="85" t="e">
        <f t="shared" si="3"/>
        <v>#REF!</v>
      </c>
      <c r="I11" s="85" t="e">
        <f t="shared" si="3"/>
        <v>#REF!</v>
      </c>
      <c r="J11" s="85" t="e">
        <f t="shared" si="3"/>
        <v>#REF!</v>
      </c>
      <c r="K11" s="86"/>
      <c r="M11" s="86" t="e">
        <f>#REF!</f>
        <v>#REF!</v>
      </c>
      <c r="N11" s="85" t="e">
        <f>#REF!</f>
        <v>#REF!</v>
      </c>
      <c r="O11" s="85" t="e">
        <f>#REF!</f>
        <v>#REF!</v>
      </c>
      <c r="P11" s="86" t="e">
        <f>IF(C193=N11,"ok","검토")</f>
        <v>#REF!</v>
      </c>
      <c r="Q11" s="86" t="e">
        <f t="shared" si="4"/>
        <v>#REF!</v>
      </c>
      <c r="R11" s="86"/>
      <c r="S11" s="86"/>
      <c r="T11" s="86"/>
      <c r="U11" s="86"/>
      <c r="V11" s="86"/>
      <c r="W11" s="86"/>
      <c r="X11" s="86"/>
      <c r="Y11" s="86"/>
    </row>
    <row r="12" spans="1:25" s="91" customFormat="1" ht="27" customHeight="1">
      <c r="A12" s="86" t="s">
        <v>28</v>
      </c>
      <c r="B12" s="86" t="s">
        <v>29</v>
      </c>
      <c r="C12" s="85" t="e">
        <f t="shared" si="0"/>
        <v>#REF!</v>
      </c>
      <c r="D12" s="93" t="e">
        <f t="shared" si="0"/>
        <v>#REF!</v>
      </c>
      <c r="E12" s="85" t="e">
        <f t="shared" si="3"/>
        <v>#REF!</v>
      </c>
      <c r="F12" s="85" t="e">
        <f t="shared" si="3"/>
        <v>#REF!</v>
      </c>
      <c r="G12" s="85" t="e">
        <f t="shared" si="3"/>
        <v>#REF!</v>
      </c>
      <c r="H12" s="85" t="e">
        <f t="shared" si="3"/>
        <v>#REF!</v>
      </c>
      <c r="I12" s="85" t="e">
        <f t="shared" si="3"/>
        <v>#REF!</v>
      </c>
      <c r="J12" s="85" t="e">
        <f t="shared" si="3"/>
        <v>#REF!</v>
      </c>
      <c r="K12" s="86"/>
      <c r="M12" s="86" t="e">
        <f>#REF!</f>
        <v>#REF!</v>
      </c>
      <c r="N12" s="85" t="e">
        <f>#REF!</f>
        <v>#REF!</v>
      </c>
      <c r="O12" s="85" t="e">
        <f>#REF!</f>
        <v>#REF!</v>
      </c>
      <c r="P12" s="86" t="e">
        <f>IF(C220=N12,"ok","검토")</f>
        <v>#REF!</v>
      </c>
      <c r="Q12" s="86" t="e">
        <f t="shared" si="4"/>
        <v>#REF!</v>
      </c>
      <c r="R12" s="86"/>
      <c r="S12" s="86"/>
      <c r="T12" s="86"/>
      <c r="U12" s="86"/>
      <c r="V12" s="86"/>
      <c r="W12" s="86"/>
      <c r="X12" s="86"/>
      <c r="Y12" s="86"/>
    </row>
    <row r="13" spans="1:25" s="91" customFormat="1" ht="27" customHeight="1">
      <c r="A13" s="86" t="s">
        <v>30</v>
      </c>
      <c r="B13" s="86" t="s">
        <v>31</v>
      </c>
      <c r="C13" s="85" t="e">
        <f t="shared" si="0"/>
        <v>#REF!</v>
      </c>
      <c r="D13" s="93" t="e">
        <f t="shared" si="0"/>
        <v>#REF!</v>
      </c>
      <c r="E13" s="85" t="e">
        <f t="shared" si="3"/>
        <v>#REF!</v>
      </c>
      <c r="F13" s="85" t="e">
        <f t="shared" si="3"/>
        <v>#REF!</v>
      </c>
      <c r="G13" s="85" t="e">
        <f t="shared" si="3"/>
        <v>#REF!</v>
      </c>
      <c r="H13" s="85" t="e">
        <f t="shared" si="3"/>
        <v>#REF!</v>
      </c>
      <c r="I13" s="85" t="e">
        <f t="shared" si="3"/>
        <v>#REF!</v>
      </c>
      <c r="J13" s="85" t="e">
        <f t="shared" si="3"/>
        <v>#REF!</v>
      </c>
      <c r="K13" s="86"/>
      <c r="M13" s="86" t="e">
        <f>#REF!</f>
        <v>#REF!</v>
      </c>
      <c r="N13" s="85" t="e">
        <f>#REF!</f>
        <v>#REF!</v>
      </c>
      <c r="O13" s="85" t="e">
        <f>#REF!</f>
        <v>#REF!</v>
      </c>
      <c r="P13" s="86" t="e">
        <f>IF(C247=N13,"ok","검토")</f>
        <v>#REF!</v>
      </c>
      <c r="Q13" s="86" t="e">
        <f t="shared" si="4"/>
        <v>#REF!</v>
      </c>
      <c r="R13" s="86"/>
      <c r="S13" s="86"/>
      <c r="T13" s="86"/>
      <c r="U13" s="86"/>
      <c r="V13" s="86"/>
      <c r="W13" s="86"/>
      <c r="X13" s="86"/>
      <c r="Y13" s="86"/>
    </row>
    <row r="14" spans="1:25" s="91" customFormat="1" ht="27" customHeight="1">
      <c r="A14" s="86" t="s">
        <v>32</v>
      </c>
      <c r="B14" s="86" t="s">
        <v>33</v>
      </c>
      <c r="C14" s="85" t="e">
        <f t="shared" si="0"/>
        <v>#REF!</v>
      </c>
      <c r="D14" s="93" t="e">
        <f t="shared" si="0"/>
        <v>#REF!</v>
      </c>
      <c r="E14" s="85" t="e">
        <f t="shared" si="3"/>
        <v>#REF!</v>
      </c>
      <c r="F14" s="85" t="e">
        <f t="shared" si="3"/>
        <v>#REF!</v>
      </c>
      <c r="G14" s="85" t="e">
        <f t="shared" si="3"/>
        <v>#REF!</v>
      </c>
      <c r="H14" s="85" t="e">
        <f t="shared" si="3"/>
        <v>#REF!</v>
      </c>
      <c r="I14" s="85" t="e">
        <f t="shared" si="3"/>
        <v>#REF!</v>
      </c>
      <c r="J14" s="85" t="e">
        <f t="shared" si="3"/>
        <v>#REF!</v>
      </c>
      <c r="K14" s="86"/>
      <c r="M14" s="86" t="e">
        <f>#REF!</f>
        <v>#REF!</v>
      </c>
      <c r="N14" s="85" t="e">
        <f>#REF!</f>
        <v>#REF!</v>
      </c>
      <c r="O14" s="85" t="e">
        <f>#REF!</f>
        <v>#REF!</v>
      </c>
      <c r="P14" s="86" t="e">
        <f>IF(C274=N14,"ok","검토")</f>
        <v>#REF!</v>
      </c>
      <c r="Q14" s="86" t="e">
        <f t="shared" si="4"/>
        <v>#REF!</v>
      </c>
      <c r="R14" s="86"/>
      <c r="S14" s="86"/>
      <c r="T14" s="86"/>
      <c r="U14" s="86"/>
      <c r="V14" s="86"/>
      <c r="W14" s="86"/>
      <c r="X14" s="86"/>
      <c r="Y14" s="86"/>
    </row>
    <row r="15" spans="1:25" s="91" customFormat="1" ht="27" customHeight="1">
      <c r="A15" s="86" t="s">
        <v>34</v>
      </c>
      <c r="B15" s="86" t="s">
        <v>35</v>
      </c>
      <c r="C15" s="85" t="e">
        <f t="shared" si="0"/>
        <v>#REF!</v>
      </c>
      <c r="D15" s="93" t="e">
        <f t="shared" si="0"/>
        <v>#REF!</v>
      </c>
      <c r="E15" s="85" t="e">
        <f t="shared" si="3"/>
        <v>#REF!</v>
      </c>
      <c r="F15" s="85" t="e">
        <f t="shared" si="3"/>
        <v>#REF!</v>
      </c>
      <c r="G15" s="85" t="e">
        <f t="shared" si="3"/>
        <v>#REF!</v>
      </c>
      <c r="H15" s="85" t="e">
        <f t="shared" si="3"/>
        <v>#REF!</v>
      </c>
      <c r="I15" s="85" t="e">
        <f t="shared" si="3"/>
        <v>#REF!</v>
      </c>
      <c r="J15" s="85" t="e">
        <f t="shared" si="3"/>
        <v>#REF!</v>
      </c>
      <c r="K15" s="86"/>
      <c r="M15" s="86" t="e">
        <f>#REF!</f>
        <v>#REF!</v>
      </c>
      <c r="N15" s="85" t="e">
        <f>#REF!</f>
        <v>#REF!</v>
      </c>
      <c r="O15" s="85" t="e">
        <f>#REF!</f>
        <v>#REF!</v>
      </c>
      <c r="P15" s="86" t="e">
        <f>IF(C301=N15,"ok","검토")</f>
        <v>#REF!</v>
      </c>
      <c r="Q15" s="86" t="e">
        <f t="shared" si="4"/>
        <v>#REF!</v>
      </c>
      <c r="R15" s="86"/>
      <c r="S15" s="86"/>
      <c r="T15" s="86"/>
      <c r="U15" s="86"/>
      <c r="V15" s="86"/>
      <c r="W15" s="86"/>
      <c r="X15" s="86"/>
      <c r="Y15" s="86"/>
    </row>
    <row r="16" spans="1:25" s="91" customFormat="1" ht="27" customHeight="1">
      <c r="A16" s="86" t="s">
        <v>36</v>
      </c>
      <c r="B16" s="86" t="s">
        <v>37</v>
      </c>
      <c r="C16" s="85" t="e">
        <f t="shared" si="0"/>
        <v>#REF!</v>
      </c>
      <c r="D16" s="93" t="e">
        <f t="shared" si="0"/>
        <v>#REF!</v>
      </c>
      <c r="E16" s="85" t="e">
        <f t="shared" si="3"/>
        <v>#REF!</v>
      </c>
      <c r="F16" s="85" t="e">
        <f t="shared" si="3"/>
        <v>#REF!</v>
      </c>
      <c r="G16" s="85" t="e">
        <f t="shared" si="3"/>
        <v>#REF!</v>
      </c>
      <c r="H16" s="85" t="e">
        <f t="shared" si="3"/>
        <v>#REF!</v>
      </c>
      <c r="I16" s="85" t="e">
        <f t="shared" si="3"/>
        <v>#REF!</v>
      </c>
      <c r="J16" s="85" t="e">
        <f t="shared" si="3"/>
        <v>#REF!</v>
      </c>
      <c r="K16" s="86"/>
    </row>
    <row r="17" spans="1:11" s="91" customFormat="1" ht="27" customHeight="1">
      <c r="A17" s="86" t="s">
        <v>38</v>
      </c>
      <c r="B17" s="86" t="s">
        <v>39</v>
      </c>
      <c r="C17" s="85" t="e">
        <f t="shared" si="0"/>
        <v>#REF!</v>
      </c>
      <c r="D17" s="93" t="e">
        <f t="shared" si="0"/>
        <v>#REF!</v>
      </c>
      <c r="E17" s="85" t="e">
        <f t="shared" si="3"/>
        <v>#REF!</v>
      </c>
      <c r="F17" s="85" t="e">
        <f t="shared" si="3"/>
        <v>#REF!</v>
      </c>
      <c r="G17" s="85" t="e">
        <f t="shared" si="3"/>
        <v>#REF!</v>
      </c>
      <c r="H17" s="85" t="e">
        <f t="shared" si="3"/>
        <v>#REF!</v>
      </c>
      <c r="I17" s="85" t="e">
        <f t="shared" si="3"/>
        <v>#REF!</v>
      </c>
      <c r="J17" s="85" t="e">
        <f t="shared" si="3"/>
        <v>#REF!</v>
      </c>
      <c r="K17" s="86"/>
    </row>
    <row r="18" spans="1:11" s="91" customFormat="1" ht="27" customHeight="1">
      <c r="A18" s="86" t="s">
        <v>40</v>
      </c>
      <c r="B18" s="86" t="s">
        <v>41</v>
      </c>
      <c r="C18" s="85" t="e">
        <f t="shared" si="0"/>
        <v>#REF!</v>
      </c>
      <c r="D18" s="93" t="e">
        <f t="shared" si="0"/>
        <v>#REF!</v>
      </c>
      <c r="E18" s="85" t="e">
        <f t="shared" si="3"/>
        <v>#REF!</v>
      </c>
      <c r="F18" s="85" t="e">
        <f t="shared" si="3"/>
        <v>#REF!</v>
      </c>
      <c r="G18" s="85" t="e">
        <f t="shared" si="3"/>
        <v>#REF!</v>
      </c>
      <c r="H18" s="85" t="e">
        <f t="shared" si="3"/>
        <v>#REF!</v>
      </c>
      <c r="I18" s="85" t="e">
        <f t="shared" si="3"/>
        <v>#REF!</v>
      </c>
      <c r="J18" s="85" t="e">
        <f t="shared" si="3"/>
        <v>#REF!</v>
      </c>
      <c r="K18" s="86"/>
    </row>
    <row r="19" spans="1:11" s="91" customFormat="1" ht="27" customHeight="1">
      <c r="A19" s="86" t="s">
        <v>42</v>
      </c>
      <c r="B19" s="86" t="s">
        <v>3</v>
      </c>
      <c r="C19" s="85" t="e">
        <f t="shared" si="0"/>
        <v>#REF!</v>
      </c>
      <c r="D19" s="93" t="e">
        <f t="shared" si="0"/>
        <v>#REF!</v>
      </c>
      <c r="E19" s="85" t="e">
        <f t="shared" si="3"/>
        <v>#REF!</v>
      </c>
      <c r="F19" s="85" t="e">
        <f t="shared" si="3"/>
        <v>#REF!</v>
      </c>
      <c r="G19" s="85" t="e">
        <f t="shared" si="3"/>
        <v>#REF!</v>
      </c>
      <c r="H19" s="85" t="e">
        <f t="shared" si="3"/>
        <v>#REF!</v>
      </c>
      <c r="I19" s="85" t="e">
        <f t="shared" si="3"/>
        <v>#REF!</v>
      </c>
      <c r="J19" s="85" t="e">
        <f t="shared" si="3"/>
        <v>#REF!</v>
      </c>
      <c r="K19" s="86"/>
    </row>
    <row r="20" spans="1:11" s="91" customFormat="1" ht="27" customHeight="1">
      <c r="A20" s="86" t="s">
        <v>44</v>
      </c>
      <c r="B20" s="86" t="s">
        <v>45</v>
      </c>
      <c r="C20" s="85" t="e">
        <f t="shared" si="0"/>
        <v>#REF!</v>
      </c>
      <c r="D20" s="93" t="e">
        <f t="shared" si="0"/>
        <v>#REF!</v>
      </c>
      <c r="E20" s="85" t="e">
        <f t="shared" si="3"/>
        <v>#REF!</v>
      </c>
      <c r="F20" s="85" t="e">
        <f t="shared" si="3"/>
        <v>#REF!</v>
      </c>
      <c r="G20" s="85" t="e">
        <f t="shared" si="3"/>
        <v>#REF!</v>
      </c>
      <c r="H20" s="85" t="e">
        <f t="shared" si="3"/>
        <v>#REF!</v>
      </c>
      <c r="I20" s="85" t="e">
        <f t="shared" si="3"/>
        <v>#REF!</v>
      </c>
      <c r="J20" s="85" t="e">
        <f t="shared" si="3"/>
        <v>#REF!</v>
      </c>
      <c r="K20" s="86"/>
    </row>
    <row r="21" spans="1:11" s="91" customFormat="1" ht="27" customHeight="1">
      <c r="A21" s="86" t="s">
        <v>46</v>
      </c>
      <c r="B21" s="86" t="s">
        <v>47</v>
      </c>
      <c r="C21" s="85" t="e">
        <f t="shared" si="0"/>
        <v>#REF!</v>
      </c>
      <c r="D21" s="93" t="e">
        <f t="shared" si="0"/>
        <v>#REF!</v>
      </c>
      <c r="E21" s="85" t="e">
        <f t="shared" si="3"/>
        <v>#REF!</v>
      </c>
      <c r="F21" s="85" t="e">
        <f t="shared" si="3"/>
        <v>#REF!</v>
      </c>
      <c r="G21" s="85" t="e">
        <f t="shared" si="3"/>
        <v>#REF!</v>
      </c>
      <c r="H21" s="85" t="e">
        <f t="shared" si="3"/>
        <v>#REF!</v>
      </c>
      <c r="I21" s="85" t="e">
        <f t="shared" si="3"/>
        <v>#REF!</v>
      </c>
      <c r="J21" s="85" t="e">
        <f t="shared" si="3"/>
        <v>#REF!</v>
      </c>
      <c r="K21" s="86"/>
    </row>
    <row r="22" spans="1:11" s="91" customFormat="1" ht="27" customHeight="1">
      <c r="A22" s="86" t="s">
        <v>4</v>
      </c>
      <c r="B22" s="86" t="s">
        <v>5</v>
      </c>
      <c r="C22" s="85" t="e">
        <f t="shared" si="0"/>
        <v>#REF!</v>
      </c>
      <c r="D22" s="93" t="e">
        <f t="shared" si="0"/>
        <v>#REF!</v>
      </c>
      <c r="E22" s="85" t="e">
        <f t="shared" ref="E22:J27" si="5">SUM(E49,E76,E103,E130,E157,E184,E211,E238,E265,E292,E319)</f>
        <v>#REF!</v>
      </c>
      <c r="F22" s="85" t="e">
        <f t="shared" si="5"/>
        <v>#REF!</v>
      </c>
      <c r="G22" s="85" t="e">
        <f t="shared" si="5"/>
        <v>#REF!</v>
      </c>
      <c r="H22" s="85" t="e">
        <f t="shared" si="5"/>
        <v>#REF!</v>
      </c>
      <c r="I22" s="85" t="e">
        <f t="shared" si="5"/>
        <v>#REF!</v>
      </c>
      <c r="J22" s="85" t="e">
        <f t="shared" si="5"/>
        <v>#REF!</v>
      </c>
      <c r="K22" s="86"/>
    </row>
    <row r="23" spans="1:11" s="91" customFormat="1" ht="27" customHeight="1">
      <c r="A23" s="86" t="s">
        <v>6</v>
      </c>
      <c r="B23" s="86" t="s">
        <v>7</v>
      </c>
      <c r="C23" s="85" t="e">
        <f t="shared" si="0"/>
        <v>#REF!</v>
      </c>
      <c r="D23" s="93" t="e">
        <f t="shared" si="0"/>
        <v>#REF!</v>
      </c>
      <c r="E23" s="85" t="e">
        <f t="shared" si="5"/>
        <v>#REF!</v>
      </c>
      <c r="F23" s="85" t="e">
        <f t="shared" si="5"/>
        <v>#REF!</v>
      </c>
      <c r="G23" s="85" t="e">
        <f t="shared" si="5"/>
        <v>#REF!</v>
      </c>
      <c r="H23" s="85" t="e">
        <f t="shared" si="5"/>
        <v>#REF!</v>
      </c>
      <c r="I23" s="85" t="e">
        <f t="shared" si="5"/>
        <v>#REF!</v>
      </c>
      <c r="J23" s="85" t="e">
        <f t="shared" si="5"/>
        <v>#REF!</v>
      </c>
      <c r="K23" s="86"/>
    </row>
    <row r="24" spans="1:11" s="91" customFormat="1" ht="27" customHeight="1">
      <c r="A24" s="86" t="s">
        <v>89</v>
      </c>
      <c r="B24" s="86" t="s">
        <v>90</v>
      </c>
      <c r="C24" s="85" t="e">
        <f t="shared" si="0"/>
        <v>#REF!</v>
      </c>
      <c r="D24" s="93" t="e">
        <f t="shared" si="0"/>
        <v>#REF!</v>
      </c>
      <c r="E24" s="85" t="e">
        <f t="shared" si="5"/>
        <v>#REF!</v>
      </c>
      <c r="F24" s="85" t="e">
        <f t="shared" si="5"/>
        <v>#REF!</v>
      </c>
      <c r="G24" s="85" t="e">
        <f t="shared" si="5"/>
        <v>#REF!</v>
      </c>
      <c r="H24" s="85" t="e">
        <f t="shared" si="5"/>
        <v>#REF!</v>
      </c>
      <c r="I24" s="85" t="e">
        <f t="shared" si="5"/>
        <v>#REF!</v>
      </c>
      <c r="J24" s="85" t="e">
        <f t="shared" si="5"/>
        <v>#REF!</v>
      </c>
      <c r="K24" s="86"/>
    </row>
    <row r="25" spans="1:11" s="91" customFormat="1" ht="27" customHeight="1">
      <c r="A25" s="86" t="s">
        <v>48</v>
      </c>
      <c r="B25" s="86" t="s">
        <v>49</v>
      </c>
      <c r="C25" s="85" t="e">
        <f t="shared" si="0"/>
        <v>#REF!</v>
      </c>
      <c r="D25" s="93" t="e">
        <f t="shared" si="0"/>
        <v>#REF!</v>
      </c>
      <c r="E25" s="85" t="e">
        <f t="shared" si="5"/>
        <v>#REF!</v>
      </c>
      <c r="F25" s="85" t="e">
        <f t="shared" si="5"/>
        <v>#REF!</v>
      </c>
      <c r="G25" s="85" t="e">
        <f t="shared" si="5"/>
        <v>#REF!</v>
      </c>
      <c r="H25" s="85" t="e">
        <f t="shared" si="5"/>
        <v>#REF!</v>
      </c>
      <c r="I25" s="85" t="e">
        <f t="shared" si="5"/>
        <v>#REF!</v>
      </c>
      <c r="J25" s="85" t="e">
        <f t="shared" si="5"/>
        <v>#REF!</v>
      </c>
      <c r="K25" s="86"/>
    </row>
    <row r="26" spans="1:11" s="91" customFormat="1" ht="27" customHeight="1">
      <c r="A26" s="86" t="s">
        <v>50</v>
      </c>
      <c r="B26" s="86" t="s">
        <v>51</v>
      </c>
      <c r="C26" s="85" t="e">
        <f t="shared" si="0"/>
        <v>#REF!</v>
      </c>
      <c r="D26" s="93" t="e">
        <f t="shared" si="0"/>
        <v>#REF!</v>
      </c>
      <c r="E26" s="85" t="e">
        <f t="shared" si="5"/>
        <v>#REF!</v>
      </c>
      <c r="F26" s="85" t="e">
        <f t="shared" si="5"/>
        <v>#REF!</v>
      </c>
      <c r="G26" s="85" t="e">
        <f t="shared" si="5"/>
        <v>#REF!</v>
      </c>
      <c r="H26" s="85" t="e">
        <f t="shared" si="5"/>
        <v>#REF!</v>
      </c>
      <c r="I26" s="85" t="e">
        <f t="shared" si="5"/>
        <v>#REF!</v>
      </c>
      <c r="J26" s="85" t="e">
        <f t="shared" si="5"/>
        <v>#REF!</v>
      </c>
      <c r="K26" s="86"/>
    </row>
    <row r="27" spans="1:11" s="91" customFormat="1" ht="27" customHeight="1">
      <c r="A27" s="86" t="s">
        <v>3065</v>
      </c>
      <c r="B27" s="86" t="s">
        <v>3066</v>
      </c>
      <c r="C27" s="85" t="e">
        <f t="shared" si="0"/>
        <v>#REF!</v>
      </c>
      <c r="D27" s="93" t="e">
        <f t="shared" si="0"/>
        <v>#REF!</v>
      </c>
      <c r="E27" s="85" t="e">
        <f t="shared" si="5"/>
        <v>#REF!</v>
      </c>
      <c r="F27" s="85" t="e">
        <f t="shared" si="5"/>
        <v>#REF!</v>
      </c>
      <c r="G27" s="85" t="e">
        <f t="shared" si="5"/>
        <v>#REF!</v>
      </c>
      <c r="H27" s="85" t="e">
        <f t="shared" si="5"/>
        <v>#REF!</v>
      </c>
      <c r="I27" s="85" t="e">
        <f t="shared" si="5"/>
        <v>#REF!</v>
      </c>
      <c r="J27" s="85" t="e">
        <f t="shared" si="5"/>
        <v>#REF!</v>
      </c>
      <c r="K27" s="86"/>
    </row>
    <row r="28" spans="1:11" ht="39.950000000000003" customHeight="1">
      <c r="A28" s="87" t="s">
        <v>3054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</row>
    <row r="29" spans="1:11" s="91" customFormat="1" ht="20.100000000000001" customHeight="1">
      <c r="A29" s="183" t="s">
        <v>8</v>
      </c>
      <c r="B29" s="90"/>
      <c r="C29" s="183" t="s">
        <v>9</v>
      </c>
      <c r="D29" s="183"/>
      <c r="E29" s="183" t="s">
        <v>10</v>
      </c>
      <c r="F29" s="183"/>
      <c r="G29" s="183" t="s">
        <v>11</v>
      </c>
      <c r="H29" s="183"/>
      <c r="I29" s="183" t="s">
        <v>12</v>
      </c>
      <c r="J29" s="183"/>
      <c r="K29" s="183" t="s">
        <v>13</v>
      </c>
    </row>
    <row r="30" spans="1:11" s="91" customFormat="1" ht="20.100000000000001" customHeight="1">
      <c r="A30" s="183"/>
      <c r="B30" s="90"/>
      <c r="C30" s="121" t="s">
        <v>14</v>
      </c>
      <c r="D30" s="123" t="s">
        <v>3131</v>
      </c>
      <c r="E30" s="121" t="s">
        <v>14</v>
      </c>
      <c r="F30" s="123" t="s">
        <v>3131</v>
      </c>
      <c r="G30" s="121" t="s">
        <v>14</v>
      </c>
      <c r="H30" s="123" t="s">
        <v>3131</v>
      </c>
      <c r="I30" s="121" t="s">
        <v>14</v>
      </c>
      <c r="J30" s="123" t="s">
        <v>3131</v>
      </c>
      <c r="K30" s="183"/>
    </row>
    <row r="31" spans="1:11" s="91" customFormat="1" ht="27" customHeight="1">
      <c r="A31" s="86" t="s">
        <v>9</v>
      </c>
      <c r="B31" s="86"/>
      <c r="C31" s="85" t="e">
        <f t="shared" ref="C31:D54" si="6">SUM(E31,G31,I31)</f>
        <v>#REF!</v>
      </c>
      <c r="D31" s="93" t="e">
        <f t="shared" si="6"/>
        <v>#REF!</v>
      </c>
      <c r="E31" s="85" t="e">
        <f t="shared" ref="E31:J31" si="7">SUM(E32:E54)</f>
        <v>#REF!</v>
      </c>
      <c r="F31" s="93" t="e">
        <f t="shared" si="7"/>
        <v>#REF!</v>
      </c>
      <c r="G31" s="85" t="e">
        <f t="shared" si="7"/>
        <v>#REF!</v>
      </c>
      <c r="H31" s="93" t="e">
        <f t="shared" si="7"/>
        <v>#REF!</v>
      </c>
      <c r="I31" s="85" t="e">
        <f t="shared" si="7"/>
        <v>#REF!</v>
      </c>
      <c r="J31" s="93" t="e">
        <f t="shared" si="7"/>
        <v>#REF!</v>
      </c>
      <c r="K31" s="86"/>
    </row>
    <row r="32" spans="1:11" s="91" customFormat="1" ht="27" customHeight="1">
      <c r="A32" s="86" t="s">
        <v>0</v>
      </c>
      <c r="B32" s="86" t="s">
        <v>0</v>
      </c>
      <c r="C32" s="85" t="e">
        <f t="shared" si="6"/>
        <v>#REF!</v>
      </c>
      <c r="D32" s="93" t="e">
        <f t="shared" si="6"/>
        <v>#REF!</v>
      </c>
      <c r="E32" s="85" t="e">
        <f>COUNTIF('국도18호선 포산~서망간'!#REF!,B32&amp;LEFT($E$29,1))</f>
        <v>#REF!</v>
      </c>
      <c r="F32" s="93" t="e">
        <f>SUMIF('국도18호선 포산~서망간'!#REF!,B32&amp;LEFT($E$29,1),'국도18호선 포산~서망간'!$M:$M)</f>
        <v>#REF!</v>
      </c>
      <c r="G32" s="85" t="e">
        <f>COUNTIF('국도18호선 포산~서망간'!#REF!,B32&amp;LEFT($G$29,1))</f>
        <v>#REF!</v>
      </c>
      <c r="H32" s="93" t="e">
        <f>SUMIF('국도18호선 포산~서망간'!#REF!,B32&amp;LEFT($G$29,1),'국도18호선 포산~서망간'!$M:$M)</f>
        <v>#REF!</v>
      </c>
      <c r="I32" s="85" t="e">
        <f>COUNTIF('국도18호선 포산~서망간'!#REF!,B32&amp;LEFT($I$29,1))</f>
        <v>#REF!</v>
      </c>
      <c r="J32" s="93" t="e">
        <f>SUMIF('국도18호선 포산~서망간'!#REF!,B32&amp;LEFT($I$29,1),'국도18호선 포산~서망간'!$M:$M)</f>
        <v>#REF!</v>
      </c>
      <c r="K32" s="86"/>
    </row>
    <row r="33" spans="1:11" s="91" customFormat="1" ht="27" customHeight="1">
      <c r="A33" s="86" t="s">
        <v>1</v>
      </c>
      <c r="B33" s="86" t="s">
        <v>1</v>
      </c>
      <c r="C33" s="85" t="e">
        <f t="shared" si="6"/>
        <v>#REF!</v>
      </c>
      <c r="D33" s="93" t="e">
        <f t="shared" si="6"/>
        <v>#REF!</v>
      </c>
      <c r="E33" s="85" t="e">
        <f>COUNTIF('국도18호선 포산~서망간'!#REF!,B33&amp;LEFT($E$29,1))</f>
        <v>#REF!</v>
      </c>
      <c r="F33" s="93" t="e">
        <f>SUMIF('국도18호선 포산~서망간'!#REF!,B33&amp;LEFT($E$29,1),'국도18호선 포산~서망간'!$M:$M)</f>
        <v>#REF!</v>
      </c>
      <c r="G33" s="85" t="e">
        <f>COUNTIF('국도18호선 포산~서망간'!#REF!,B33&amp;LEFT($G$29,1))</f>
        <v>#REF!</v>
      </c>
      <c r="H33" s="93" t="e">
        <f>SUMIF('국도18호선 포산~서망간'!#REF!,B33&amp;LEFT($G$29,1),'국도18호선 포산~서망간'!$M:$M)</f>
        <v>#REF!</v>
      </c>
      <c r="I33" s="85" t="e">
        <f>COUNTIF('국도18호선 포산~서망간'!#REF!,B33&amp;LEFT($I$29,1))</f>
        <v>#REF!</v>
      </c>
      <c r="J33" s="93" t="e">
        <f>SUMIF('국도18호선 포산~서망간'!#REF!,B33&amp;LEFT($I$29,1),'국도18호선 포산~서망간'!$M:$M)</f>
        <v>#REF!</v>
      </c>
      <c r="K33" s="86"/>
    </row>
    <row r="34" spans="1:11" s="91" customFormat="1" ht="27" customHeight="1">
      <c r="A34" s="86" t="s">
        <v>18</v>
      </c>
      <c r="B34" s="86" t="s">
        <v>19</v>
      </c>
      <c r="C34" s="85" t="e">
        <f t="shared" si="6"/>
        <v>#REF!</v>
      </c>
      <c r="D34" s="93" t="e">
        <f t="shared" si="6"/>
        <v>#REF!</v>
      </c>
      <c r="E34" s="85" t="e">
        <f>COUNTIF('국도18호선 포산~서망간'!#REF!,B34&amp;LEFT($E$29,1))</f>
        <v>#REF!</v>
      </c>
      <c r="F34" s="93" t="e">
        <f>SUMIF('국도18호선 포산~서망간'!#REF!,B34&amp;LEFT($E$29,1),'국도18호선 포산~서망간'!$M:$M)</f>
        <v>#REF!</v>
      </c>
      <c r="G34" s="85" t="e">
        <f>COUNTIF('국도18호선 포산~서망간'!#REF!,B34&amp;LEFT($G$29,1))</f>
        <v>#REF!</v>
      </c>
      <c r="H34" s="93" t="e">
        <f>SUMIF('국도18호선 포산~서망간'!#REF!,B34&amp;LEFT($G$29,1),'국도18호선 포산~서망간'!$M:$M)</f>
        <v>#REF!</v>
      </c>
      <c r="I34" s="85" t="e">
        <f>COUNTIF('국도18호선 포산~서망간'!#REF!,B34&amp;LEFT($I$29,1))</f>
        <v>#REF!</v>
      </c>
      <c r="J34" s="93" t="e">
        <f>SUMIF('국도18호선 포산~서망간'!#REF!,B34&amp;LEFT($I$29,1),'국도18호선 포산~서망간'!$M:$M)</f>
        <v>#REF!</v>
      </c>
      <c r="K34" s="86"/>
    </row>
    <row r="35" spans="1:11" s="91" customFormat="1" ht="27" customHeight="1">
      <c r="A35" s="86" t="s">
        <v>20</v>
      </c>
      <c r="B35" s="86" t="s">
        <v>21</v>
      </c>
      <c r="C35" s="85" t="e">
        <f t="shared" si="6"/>
        <v>#REF!</v>
      </c>
      <c r="D35" s="93" t="e">
        <f t="shared" si="6"/>
        <v>#REF!</v>
      </c>
      <c r="E35" s="85" t="e">
        <f>COUNTIF('국도18호선 포산~서망간'!#REF!,B35&amp;LEFT($E$29,1))</f>
        <v>#REF!</v>
      </c>
      <c r="F35" s="93" t="e">
        <f>SUMIF('국도18호선 포산~서망간'!#REF!,B35&amp;LEFT($E$29,1),'국도18호선 포산~서망간'!$M:$M)</f>
        <v>#REF!</v>
      </c>
      <c r="G35" s="85" t="e">
        <f>COUNTIF('국도18호선 포산~서망간'!#REF!,B35&amp;LEFT($G$29,1))</f>
        <v>#REF!</v>
      </c>
      <c r="H35" s="93" t="e">
        <f>SUMIF('국도18호선 포산~서망간'!#REF!,B35&amp;LEFT($G$29,1),'국도18호선 포산~서망간'!$M:$M)</f>
        <v>#REF!</v>
      </c>
      <c r="I35" s="85" t="e">
        <f>COUNTIF('국도18호선 포산~서망간'!#REF!,B35&amp;LEFT($I$29,1))</f>
        <v>#REF!</v>
      </c>
      <c r="J35" s="93" t="e">
        <f>SUMIF('국도18호선 포산~서망간'!#REF!,B35&amp;LEFT($I$29,1),'국도18호선 포산~서망간'!$M:$M)</f>
        <v>#REF!</v>
      </c>
      <c r="K35" s="86"/>
    </row>
    <row r="36" spans="1:11" s="91" customFormat="1" ht="27" customHeight="1">
      <c r="A36" s="86" t="s">
        <v>22</v>
      </c>
      <c r="B36" s="86" t="s">
        <v>2</v>
      </c>
      <c r="C36" s="85" t="e">
        <f t="shared" si="6"/>
        <v>#REF!</v>
      </c>
      <c r="D36" s="93" t="e">
        <f t="shared" si="6"/>
        <v>#REF!</v>
      </c>
      <c r="E36" s="85" t="e">
        <f>COUNTIF('국도18호선 포산~서망간'!#REF!,B36&amp;LEFT($E$29,1))</f>
        <v>#REF!</v>
      </c>
      <c r="F36" s="93" t="e">
        <f>SUMIF('국도18호선 포산~서망간'!#REF!,B36&amp;LEFT($E$29,1),'국도18호선 포산~서망간'!$M:$M)</f>
        <v>#REF!</v>
      </c>
      <c r="G36" s="85" t="e">
        <f>COUNTIF('국도18호선 포산~서망간'!#REF!,B36&amp;LEFT($G$29,1))</f>
        <v>#REF!</v>
      </c>
      <c r="H36" s="93" t="e">
        <f>SUMIF('국도18호선 포산~서망간'!#REF!,B36&amp;LEFT($G$29,1),'국도18호선 포산~서망간'!$M:$M)</f>
        <v>#REF!</v>
      </c>
      <c r="I36" s="85" t="e">
        <f>COUNTIF('국도18호선 포산~서망간'!#REF!,B36&amp;LEFT($I$29,1))</f>
        <v>#REF!</v>
      </c>
      <c r="J36" s="93" t="e">
        <f>SUMIF('국도18호선 포산~서망간'!#REF!,B36&amp;LEFT($I$29,1),'국도18호선 포산~서망간'!$M:$M)</f>
        <v>#REF!</v>
      </c>
      <c r="K36" s="86"/>
    </row>
    <row r="37" spans="1:11" s="91" customFormat="1" ht="27" customHeight="1">
      <c r="A37" s="86" t="s">
        <v>24</v>
      </c>
      <c r="B37" s="86" t="s">
        <v>25</v>
      </c>
      <c r="C37" s="85" t="e">
        <f t="shared" si="6"/>
        <v>#REF!</v>
      </c>
      <c r="D37" s="93" t="e">
        <f t="shared" si="6"/>
        <v>#REF!</v>
      </c>
      <c r="E37" s="85" t="e">
        <f>COUNTIF('국도18호선 포산~서망간'!#REF!,B37&amp;LEFT($E$29,1))</f>
        <v>#REF!</v>
      </c>
      <c r="F37" s="93" t="e">
        <f>SUMIF('국도18호선 포산~서망간'!#REF!,B37&amp;LEFT($E$29,1),'국도18호선 포산~서망간'!$M:$M)</f>
        <v>#REF!</v>
      </c>
      <c r="G37" s="85" t="e">
        <f>COUNTIF('국도18호선 포산~서망간'!#REF!,B37&amp;LEFT($G$29,1))</f>
        <v>#REF!</v>
      </c>
      <c r="H37" s="93" t="e">
        <f>SUMIF('국도18호선 포산~서망간'!#REF!,B37&amp;LEFT($G$29,1),'국도18호선 포산~서망간'!$M:$M)</f>
        <v>#REF!</v>
      </c>
      <c r="I37" s="85" t="e">
        <f>COUNTIF('국도18호선 포산~서망간'!#REF!,B37&amp;LEFT($I$29,1))</f>
        <v>#REF!</v>
      </c>
      <c r="J37" s="93" t="e">
        <f>SUMIF('국도18호선 포산~서망간'!#REF!,B37&amp;LEFT($I$29,1),'국도18호선 포산~서망간'!$M:$M)</f>
        <v>#REF!</v>
      </c>
      <c r="K37" s="86"/>
    </row>
    <row r="38" spans="1:11" s="91" customFormat="1" ht="27" customHeight="1">
      <c r="A38" s="86" t="s">
        <v>26</v>
      </c>
      <c r="B38" s="86" t="s">
        <v>27</v>
      </c>
      <c r="C38" s="85" t="e">
        <f t="shared" si="6"/>
        <v>#REF!</v>
      </c>
      <c r="D38" s="93" t="e">
        <f t="shared" si="6"/>
        <v>#REF!</v>
      </c>
      <c r="E38" s="85" t="e">
        <f>COUNTIF('국도18호선 포산~서망간'!#REF!,B38&amp;LEFT($E$29,1))</f>
        <v>#REF!</v>
      </c>
      <c r="F38" s="93" t="e">
        <f>SUMIF('국도18호선 포산~서망간'!#REF!,B38&amp;LEFT($E$29,1),'국도18호선 포산~서망간'!$M:$M)</f>
        <v>#REF!</v>
      </c>
      <c r="G38" s="85" t="e">
        <f>COUNTIF('국도18호선 포산~서망간'!#REF!,B38&amp;LEFT($G$29,1))</f>
        <v>#REF!</v>
      </c>
      <c r="H38" s="93" t="e">
        <f>SUMIF('국도18호선 포산~서망간'!#REF!,B38&amp;LEFT($G$29,1),'국도18호선 포산~서망간'!$M:$M)</f>
        <v>#REF!</v>
      </c>
      <c r="I38" s="85" t="e">
        <f>COUNTIF('국도18호선 포산~서망간'!#REF!,B38&amp;LEFT($I$29,1))</f>
        <v>#REF!</v>
      </c>
      <c r="J38" s="93" t="e">
        <f>SUMIF('국도18호선 포산~서망간'!#REF!,B38&amp;LEFT($I$29,1),'국도18호선 포산~서망간'!$M:$M)</f>
        <v>#REF!</v>
      </c>
      <c r="K38" s="86"/>
    </row>
    <row r="39" spans="1:11" s="91" customFormat="1" ht="27" customHeight="1">
      <c r="A39" s="86" t="s">
        <v>28</v>
      </c>
      <c r="B39" s="86" t="s">
        <v>29</v>
      </c>
      <c r="C39" s="85" t="e">
        <f t="shared" si="6"/>
        <v>#REF!</v>
      </c>
      <c r="D39" s="93" t="e">
        <f t="shared" si="6"/>
        <v>#REF!</v>
      </c>
      <c r="E39" s="85" t="e">
        <f>COUNTIF('국도18호선 포산~서망간'!#REF!,B39&amp;LEFT($E$29,1))</f>
        <v>#REF!</v>
      </c>
      <c r="F39" s="93" t="e">
        <f>SUMIF('국도18호선 포산~서망간'!#REF!,B39&amp;LEFT($E$29,1),'국도18호선 포산~서망간'!$M:$M)</f>
        <v>#REF!</v>
      </c>
      <c r="G39" s="85" t="e">
        <f>COUNTIF('국도18호선 포산~서망간'!#REF!,B39&amp;LEFT($G$29,1))</f>
        <v>#REF!</v>
      </c>
      <c r="H39" s="93" t="e">
        <f>SUMIF('국도18호선 포산~서망간'!#REF!,B39&amp;LEFT($G$29,1),'국도18호선 포산~서망간'!$M:$M)</f>
        <v>#REF!</v>
      </c>
      <c r="I39" s="85" t="e">
        <f>COUNTIF('국도18호선 포산~서망간'!#REF!,B39&amp;LEFT($I$29,1))</f>
        <v>#REF!</v>
      </c>
      <c r="J39" s="93" t="e">
        <f>SUMIF('국도18호선 포산~서망간'!#REF!,B39&amp;LEFT($I$29,1),'국도18호선 포산~서망간'!$M:$M)</f>
        <v>#REF!</v>
      </c>
      <c r="K39" s="86"/>
    </row>
    <row r="40" spans="1:11" s="91" customFormat="1" ht="27" customHeight="1">
      <c r="A40" s="86" t="s">
        <v>30</v>
      </c>
      <c r="B40" s="86" t="s">
        <v>31</v>
      </c>
      <c r="C40" s="85" t="e">
        <f t="shared" si="6"/>
        <v>#REF!</v>
      </c>
      <c r="D40" s="93" t="e">
        <f t="shared" si="6"/>
        <v>#REF!</v>
      </c>
      <c r="E40" s="85" t="e">
        <f>COUNTIF('국도18호선 포산~서망간'!#REF!,B40&amp;LEFT($E$29,1))</f>
        <v>#REF!</v>
      </c>
      <c r="F40" s="93" t="e">
        <f>SUMIF('국도18호선 포산~서망간'!#REF!,B40&amp;LEFT($E$29,1),'국도18호선 포산~서망간'!$M:$M)</f>
        <v>#REF!</v>
      </c>
      <c r="G40" s="120" t="e">
        <f>COUNTIF('국도18호선 포산~서망간'!#REF!,B40&amp;LEFT($G$29,1))</f>
        <v>#REF!</v>
      </c>
      <c r="H40" s="93" t="e">
        <f>SUMIF('국도18호선 포산~서망간'!#REF!,B40&amp;LEFT($G$29,1),'국도18호선 포산~서망간'!$M:$M)</f>
        <v>#REF!</v>
      </c>
      <c r="I40" s="85" t="e">
        <f>COUNTIF('국도18호선 포산~서망간'!#REF!,B40&amp;LEFT($I$29,1))</f>
        <v>#REF!</v>
      </c>
      <c r="J40" s="93" t="e">
        <f>SUMIF('국도18호선 포산~서망간'!#REF!,B40&amp;LEFT($I$29,1),'국도18호선 포산~서망간'!$M:$M)</f>
        <v>#REF!</v>
      </c>
      <c r="K40" s="86"/>
    </row>
    <row r="41" spans="1:11" s="91" customFormat="1" ht="27" customHeight="1">
      <c r="A41" s="86" t="s">
        <v>32</v>
      </c>
      <c r="B41" s="86" t="s">
        <v>33</v>
      </c>
      <c r="C41" s="85" t="e">
        <f t="shared" si="6"/>
        <v>#REF!</v>
      </c>
      <c r="D41" s="93" t="e">
        <f t="shared" si="6"/>
        <v>#REF!</v>
      </c>
      <c r="E41" s="85" t="e">
        <f>COUNTIF('국도18호선 포산~서망간'!#REF!,B41&amp;LEFT($E$29,1))</f>
        <v>#REF!</v>
      </c>
      <c r="F41" s="93" t="e">
        <f>SUMIF('국도18호선 포산~서망간'!#REF!,B41&amp;LEFT($E$29,1),'국도18호선 포산~서망간'!$M:$M)</f>
        <v>#REF!</v>
      </c>
      <c r="G41" s="85" t="e">
        <f>COUNTIF('국도18호선 포산~서망간'!#REF!,B41&amp;LEFT($G$29,1))</f>
        <v>#REF!</v>
      </c>
      <c r="H41" s="93" t="e">
        <f>SUMIF('국도18호선 포산~서망간'!#REF!,B41&amp;LEFT($G$29,1),'국도18호선 포산~서망간'!$M:$M)</f>
        <v>#REF!</v>
      </c>
      <c r="I41" s="85" t="e">
        <f>COUNTIF('국도18호선 포산~서망간'!#REF!,B41&amp;LEFT($I$29,1))</f>
        <v>#REF!</v>
      </c>
      <c r="J41" s="93" t="e">
        <f>SUMIF('국도18호선 포산~서망간'!#REF!,B41&amp;LEFT($I$29,1),'국도18호선 포산~서망간'!$M:$M)</f>
        <v>#REF!</v>
      </c>
      <c r="K41" s="86"/>
    </row>
    <row r="42" spans="1:11" s="91" customFormat="1" ht="27" customHeight="1">
      <c r="A42" s="86" t="s">
        <v>34</v>
      </c>
      <c r="B42" s="86" t="s">
        <v>35</v>
      </c>
      <c r="C42" s="85" t="e">
        <f t="shared" si="6"/>
        <v>#REF!</v>
      </c>
      <c r="D42" s="93" t="e">
        <f t="shared" si="6"/>
        <v>#REF!</v>
      </c>
      <c r="E42" s="85" t="e">
        <f>COUNTIF('국도18호선 포산~서망간'!#REF!,B42&amp;LEFT($E$29,1))</f>
        <v>#REF!</v>
      </c>
      <c r="F42" s="93" t="e">
        <f>SUMIF('국도18호선 포산~서망간'!#REF!,B42&amp;LEFT($E$29,1),'국도18호선 포산~서망간'!$M:$M)</f>
        <v>#REF!</v>
      </c>
      <c r="G42" s="85" t="e">
        <f>COUNTIF('국도18호선 포산~서망간'!#REF!,B42&amp;LEFT($G$29,1))</f>
        <v>#REF!</v>
      </c>
      <c r="H42" s="93" t="e">
        <f>SUMIF('국도18호선 포산~서망간'!#REF!,B42&amp;LEFT($G$29,1),'국도18호선 포산~서망간'!$M:$M)</f>
        <v>#REF!</v>
      </c>
      <c r="I42" s="85" t="e">
        <f>COUNTIF('국도18호선 포산~서망간'!#REF!,B42&amp;LEFT($I$29,1))</f>
        <v>#REF!</v>
      </c>
      <c r="J42" s="93" t="e">
        <f>SUMIF('국도18호선 포산~서망간'!#REF!,B42&amp;LEFT($I$29,1),'국도18호선 포산~서망간'!$M:$M)</f>
        <v>#REF!</v>
      </c>
      <c r="K42" s="86"/>
    </row>
    <row r="43" spans="1:11" s="91" customFormat="1" ht="27" customHeight="1">
      <c r="A43" s="86" t="s">
        <v>36</v>
      </c>
      <c r="B43" s="86" t="s">
        <v>37</v>
      </c>
      <c r="C43" s="85" t="e">
        <f t="shared" si="6"/>
        <v>#REF!</v>
      </c>
      <c r="D43" s="93" t="e">
        <f t="shared" si="6"/>
        <v>#REF!</v>
      </c>
      <c r="E43" s="85" t="e">
        <f>COUNTIF('국도18호선 포산~서망간'!#REF!,B43&amp;LEFT($E$29,1))</f>
        <v>#REF!</v>
      </c>
      <c r="F43" s="93" t="e">
        <f>SUMIF('국도18호선 포산~서망간'!#REF!,B43&amp;LEFT($E$29,1),'국도18호선 포산~서망간'!$M:$M)</f>
        <v>#REF!</v>
      </c>
      <c r="G43" s="85" t="e">
        <f>COUNTIF('국도18호선 포산~서망간'!#REF!,B43&amp;LEFT($G$29,1))</f>
        <v>#REF!</v>
      </c>
      <c r="H43" s="93" t="e">
        <f>SUMIF('국도18호선 포산~서망간'!#REF!,B43&amp;LEFT($G$29,1),'국도18호선 포산~서망간'!$M:$M)</f>
        <v>#REF!</v>
      </c>
      <c r="I43" s="85" t="e">
        <f>COUNTIF('국도18호선 포산~서망간'!#REF!,B43&amp;LEFT($I$29,1))</f>
        <v>#REF!</v>
      </c>
      <c r="J43" s="93" t="e">
        <f>SUMIF('국도18호선 포산~서망간'!#REF!,B43&amp;LEFT($I$29,1),'국도18호선 포산~서망간'!$M:$M)</f>
        <v>#REF!</v>
      </c>
      <c r="K43" s="86"/>
    </row>
    <row r="44" spans="1:11" s="91" customFormat="1" ht="27" customHeight="1">
      <c r="A44" s="86" t="s">
        <v>38</v>
      </c>
      <c r="B44" s="86" t="s">
        <v>39</v>
      </c>
      <c r="C44" s="85" t="e">
        <f t="shared" si="6"/>
        <v>#REF!</v>
      </c>
      <c r="D44" s="93" t="e">
        <f t="shared" si="6"/>
        <v>#REF!</v>
      </c>
      <c r="E44" s="85" t="e">
        <f>COUNTIF('국도18호선 포산~서망간'!#REF!,B44&amp;LEFT($E$29,1))</f>
        <v>#REF!</v>
      </c>
      <c r="F44" s="93" t="e">
        <f>SUMIF('국도18호선 포산~서망간'!#REF!,B44&amp;LEFT($E$29,1),'국도18호선 포산~서망간'!$M:$M)</f>
        <v>#REF!</v>
      </c>
      <c r="G44" s="85" t="e">
        <f>COUNTIF('국도18호선 포산~서망간'!#REF!,B44&amp;LEFT($G$29,1))</f>
        <v>#REF!</v>
      </c>
      <c r="H44" s="93" t="e">
        <f>SUMIF('국도18호선 포산~서망간'!#REF!,B44&amp;LEFT($G$29,1),'국도18호선 포산~서망간'!$M:$M)</f>
        <v>#REF!</v>
      </c>
      <c r="I44" s="85" t="e">
        <f>COUNTIF('국도18호선 포산~서망간'!#REF!,B44&amp;LEFT($I$29,1))</f>
        <v>#REF!</v>
      </c>
      <c r="J44" s="93" t="e">
        <f>SUMIF('국도18호선 포산~서망간'!#REF!,B44&amp;LEFT($I$29,1),'국도18호선 포산~서망간'!$M:$M)</f>
        <v>#REF!</v>
      </c>
      <c r="K44" s="86"/>
    </row>
    <row r="45" spans="1:11" s="91" customFormat="1" ht="27" customHeight="1">
      <c r="A45" s="86" t="s">
        <v>40</v>
      </c>
      <c r="B45" s="86" t="s">
        <v>41</v>
      </c>
      <c r="C45" s="85" t="e">
        <f t="shared" si="6"/>
        <v>#REF!</v>
      </c>
      <c r="D45" s="93" t="e">
        <f t="shared" si="6"/>
        <v>#REF!</v>
      </c>
      <c r="E45" s="85" t="e">
        <f>COUNTIF('국도18호선 포산~서망간'!#REF!,B45&amp;LEFT($E$29,1))</f>
        <v>#REF!</v>
      </c>
      <c r="F45" s="93" t="e">
        <f>SUMIF('국도18호선 포산~서망간'!#REF!,B45&amp;LEFT($E$29,1),'국도18호선 포산~서망간'!$M:$M)</f>
        <v>#REF!</v>
      </c>
      <c r="G45" s="85" t="e">
        <f>COUNTIF('국도18호선 포산~서망간'!#REF!,B45&amp;LEFT($G$29,1))</f>
        <v>#REF!</v>
      </c>
      <c r="H45" s="93" t="e">
        <f>SUMIF('국도18호선 포산~서망간'!#REF!,B45&amp;LEFT($G$29,1),'국도18호선 포산~서망간'!$M:$M)</f>
        <v>#REF!</v>
      </c>
      <c r="I45" s="85" t="e">
        <f>COUNTIF('국도18호선 포산~서망간'!#REF!,B45&amp;LEFT($I$29,1))</f>
        <v>#REF!</v>
      </c>
      <c r="J45" s="93" t="e">
        <f>SUMIF('국도18호선 포산~서망간'!#REF!,B45&amp;LEFT($I$29,1),'국도18호선 포산~서망간'!$M:$M)</f>
        <v>#REF!</v>
      </c>
      <c r="K45" s="86"/>
    </row>
    <row r="46" spans="1:11" s="91" customFormat="1" ht="27" customHeight="1">
      <c r="A46" s="86" t="s">
        <v>42</v>
      </c>
      <c r="B46" s="86" t="s">
        <v>3</v>
      </c>
      <c r="C46" s="85" t="e">
        <f t="shared" si="6"/>
        <v>#REF!</v>
      </c>
      <c r="D46" s="93" t="e">
        <f t="shared" si="6"/>
        <v>#REF!</v>
      </c>
      <c r="E46" s="85" t="e">
        <f>COUNTIF('국도18호선 포산~서망간'!#REF!,B46&amp;LEFT($E$29,1))</f>
        <v>#REF!</v>
      </c>
      <c r="F46" s="93" t="e">
        <f>SUMIF('국도18호선 포산~서망간'!#REF!,B46&amp;LEFT($E$29,1),'국도18호선 포산~서망간'!$M:$M)</f>
        <v>#REF!</v>
      </c>
      <c r="G46" s="85" t="e">
        <f>COUNTIF('국도18호선 포산~서망간'!#REF!,B46&amp;LEFT($G$29,1))</f>
        <v>#REF!</v>
      </c>
      <c r="H46" s="93" t="e">
        <f>SUMIF('국도18호선 포산~서망간'!#REF!,B46&amp;LEFT($G$29,1),'국도18호선 포산~서망간'!$M:$M)</f>
        <v>#REF!</v>
      </c>
      <c r="I46" s="85" t="e">
        <f>COUNTIF('국도18호선 포산~서망간'!#REF!,B46&amp;LEFT($I$29,1))</f>
        <v>#REF!</v>
      </c>
      <c r="J46" s="93" t="e">
        <f>SUMIF('국도18호선 포산~서망간'!#REF!,B46&amp;LEFT($I$29,1),'국도18호선 포산~서망간'!$M:$M)</f>
        <v>#REF!</v>
      </c>
      <c r="K46" s="86"/>
    </row>
    <row r="47" spans="1:11" s="91" customFormat="1" ht="27" customHeight="1">
      <c r="A47" s="86" t="s">
        <v>44</v>
      </c>
      <c r="B47" s="86" t="s">
        <v>45</v>
      </c>
      <c r="C47" s="85" t="e">
        <f t="shared" si="6"/>
        <v>#REF!</v>
      </c>
      <c r="D47" s="93" t="e">
        <f t="shared" si="6"/>
        <v>#REF!</v>
      </c>
      <c r="E47" s="85" t="e">
        <f>COUNTIF('국도18호선 포산~서망간'!#REF!,B47&amp;LEFT($E$29,1))</f>
        <v>#REF!</v>
      </c>
      <c r="F47" s="93" t="e">
        <f>SUMIF('국도18호선 포산~서망간'!#REF!,B47&amp;LEFT($E$29,1),'국도18호선 포산~서망간'!$M:$M)</f>
        <v>#REF!</v>
      </c>
      <c r="G47" s="85" t="e">
        <f>COUNTIF('국도18호선 포산~서망간'!#REF!,B47&amp;LEFT($G$29,1))</f>
        <v>#REF!</v>
      </c>
      <c r="H47" s="93" t="e">
        <f>SUMIF('국도18호선 포산~서망간'!#REF!,B47&amp;LEFT($G$29,1),'국도18호선 포산~서망간'!$M:$M)</f>
        <v>#REF!</v>
      </c>
      <c r="I47" s="85" t="e">
        <f>COUNTIF('국도18호선 포산~서망간'!#REF!,B47&amp;LEFT($I$29,1))</f>
        <v>#REF!</v>
      </c>
      <c r="J47" s="93" t="e">
        <f>SUMIF('국도18호선 포산~서망간'!#REF!,B47&amp;LEFT($I$29,1),'국도18호선 포산~서망간'!$M:$M)</f>
        <v>#REF!</v>
      </c>
      <c r="K47" s="86"/>
    </row>
    <row r="48" spans="1:11" s="91" customFormat="1" ht="27" customHeight="1">
      <c r="A48" s="86" t="s">
        <v>46</v>
      </c>
      <c r="B48" s="86" t="s">
        <v>47</v>
      </c>
      <c r="C48" s="85" t="e">
        <f t="shared" si="6"/>
        <v>#REF!</v>
      </c>
      <c r="D48" s="93" t="e">
        <f t="shared" si="6"/>
        <v>#REF!</v>
      </c>
      <c r="E48" s="85" t="e">
        <f>COUNTIF('국도18호선 포산~서망간'!#REF!,B48&amp;LEFT($E$29,1))</f>
        <v>#REF!</v>
      </c>
      <c r="F48" s="93" t="e">
        <f>SUMIF('국도18호선 포산~서망간'!#REF!,B48&amp;LEFT($E$29,1),'국도18호선 포산~서망간'!$M:$M)</f>
        <v>#REF!</v>
      </c>
      <c r="G48" s="85" t="e">
        <f>COUNTIF('국도18호선 포산~서망간'!#REF!,B48&amp;LEFT($G$29,1))</f>
        <v>#REF!</v>
      </c>
      <c r="H48" s="93" t="e">
        <f>SUMIF('국도18호선 포산~서망간'!#REF!,B48&amp;LEFT($G$29,1),'국도18호선 포산~서망간'!$M:$M)</f>
        <v>#REF!</v>
      </c>
      <c r="I48" s="85" t="e">
        <f>COUNTIF('국도18호선 포산~서망간'!#REF!,B48&amp;LEFT($I$29,1))</f>
        <v>#REF!</v>
      </c>
      <c r="J48" s="93" t="e">
        <f>SUMIF('국도18호선 포산~서망간'!#REF!,B48&amp;LEFT($I$29,1),'국도18호선 포산~서망간'!$M:$M)</f>
        <v>#REF!</v>
      </c>
      <c r="K48" s="86"/>
    </row>
    <row r="49" spans="1:11" s="91" customFormat="1" ht="27" customHeight="1">
      <c r="A49" s="86" t="s">
        <v>4</v>
      </c>
      <c r="B49" s="86" t="s">
        <v>5</v>
      </c>
      <c r="C49" s="85" t="e">
        <f t="shared" si="6"/>
        <v>#REF!</v>
      </c>
      <c r="D49" s="93" t="e">
        <f t="shared" si="6"/>
        <v>#REF!</v>
      </c>
      <c r="E49" s="85" t="e">
        <f>COUNTIF('국도18호선 포산~서망간'!#REF!,B49&amp;LEFT($E$29,1))</f>
        <v>#REF!</v>
      </c>
      <c r="F49" s="93" t="e">
        <f>SUMIF('국도18호선 포산~서망간'!#REF!,B49&amp;LEFT($E$29,1),'국도18호선 포산~서망간'!$M:$M)</f>
        <v>#REF!</v>
      </c>
      <c r="G49" s="85" t="e">
        <f>COUNTIF('국도18호선 포산~서망간'!#REF!,B49&amp;LEFT($G$29,1))</f>
        <v>#REF!</v>
      </c>
      <c r="H49" s="93" t="e">
        <f>SUMIF('국도18호선 포산~서망간'!#REF!,B49&amp;LEFT($G$29,1),'국도18호선 포산~서망간'!$M:$M)</f>
        <v>#REF!</v>
      </c>
      <c r="I49" s="85" t="e">
        <f>COUNTIF('국도18호선 포산~서망간'!#REF!,B49&amp;LEFT($I$29,1))</f>
        <v>#REF!</v>
      </c>
      <c r="J49" s="93" t="e">
        <f>SUMIF('국도18호선 포산~서망간'!#REF!,B49&amp;LEFT($I$29,1),'국도18호선 포산~서망간'!$M:$M)</f>
        <v>#REF!</v>
      </c>
      <c r="K49" s="86"/>
    </row>
    <row r="50" spans="1:11" s="91" customFormat="1" ht="27" customHeight="1">
      <c r="A50" s="86" t="s">
        <v>6</v>
      </c>
      <c r="B50" s="86" t="s">
        <v>7</v>
      </c>
      <c r="C50" s="85" t="e">
        <f t="shared" si="6"/>
        <v>#REF!</v>
      </c>
      <c r="D50" s="93" t="e">
        <f t="shared" si="6"/>
        <v>#REF!</v>
      </c>
      <c r="E50" s="85" t="e">
        <f>COUNTIF('국도18호선 포산~서망간'!#REF!,B50&amp;LEFT($E$29,1))</f>
        <v>#REF!</v>
      </c>
      <c r="F50" s="93" t="e">
        <f>SUMIF('국도18호선 포산~서망간'!#REF!,B50&amp;LEFT($E$29,1),'국도18호선 포산~서망간'!$M:$M)</f>
        <v>#REF!</v>
      </c>
      <c r="G50" s="85" t="e">
        <f>COUNTIF('국도18호선 포산~서망간'!#REF!,B50&amp;LEFT($G$29,1))</f>
        <v>#REF!</v>
      </c>
      <c r="H50" s="93" t="e">
        <f>SUMIF('국도18호선 포산~서망간'!#REF!,B50&amp;LEFT($G$29,1),'국도18호선 포산~서망간'!$M:$M)</f>
        <v>#REF!</v>
      </c>
      <c r="I50" s="85" t="e">
        <f>COUNTIF('국도18호선 포산~서망간'!#REF!,B50&amp;LEFT($I$29,1))</f>
        <v>#REF!</v>
      </c>
      <c r="J50" s="93" t="e">
        <f>SUMIF('국도18호선 포산~서망간'!#REF!,B50&amp;LEFT($I$29,1),'국도18호선 포산~서망간'!$M:$M)</f>
        <v>#REF!</v>
      </c>
      <c r="K50" s="86"/>
    </row>
    <row r="51" spans="1:11" s="91" customFormat="1" ht="27" customHeight="1">
      <c r="A51" s="86" t="s">
        <v>89</v>
      </c>
      <c r="B51" s="86" t="s">
        <v>90</v>
      </c>
      <c r="C51" s="85" t="e">
        <f t="shared" si="6"/>
        <v>#REF!</v>
      </c>
      <c r="D51" s="93" t="e">
        <f t="shared" si="6"/>
        <v>#REF!</v>
      </c>
      <c r="E51" s="85" t="e">
        <f>COUNTIF('국도18호선 포산~서망간'!#REF!,B51&amp;LEFT($E$29,1))</f>
        <v>#REF!</v>
      </c>
      <c r="F51" s="93" t="e">
        <f>SUMIF('국도18호선 포산~서망간'!#REF!,B51&amp;LEFT($E$29,1),'국도18호선 포산~서망간'!$M:$M)</f>
        <v>#REF!</v>
      </c>
      <c r="G51" s="85" t="e">
        <f>COUNTIF('국도18호선 포산~서망간'!#REF!,B51&amp;LEFT($G$29,1))</f>
        <v>#REF!</v>
      </c>
      <c r="H51" s="93" t="e">
        <f>SUMIF('국도18호선 포산~서망간'!#REF!,B51&amp;LEFT($G$29,1),'국도18호선 포산~서망간'!$M:$M)</f>
        <v>#REF!</v>
      </c>
      <c r="I51" s="85" t="e">
        <f>COUNTIF('국도18호선 포산~서망간'!#REF!,B51&amp;LEFT($I$29,1))</f>
        <v>#REF!</v>
      </c>
      <c r="J51" s="93" t="e">
        <f>SUMIF('국도18호선 포산~서망간'!#REF!,B51&amp;LEFT($I$29,1),'국도18호선 포산~서망간'!$M:$M)</f>
        <v>#REF!</v>
      </c>
      <c r="K51" s="86"/>
    </row>
    <row r="52" spans="1:11" s="91" customFormat="1" ht="27" customHeight="1">
      <c r="A52" s="86" t="s">
        <v>48</v>
      </c>
      <c r="B52" s="86" t="s">
        <v>49</v>
      </c>
      <c r="C52" s="85" t="e">
        <f t="shared" si="6"/>
        <v>#REF!</v>
      </c>
      <c r="D52" s="93" t="e">
        <f t="shared" si="6"/>
        <v>#REF!</v>
      </c>
      <c r="E52" s="85" t="e">
        <f>COUNTIF('국도18호선 포산~서망간'!#REF!,B52&amp;LEFT($E$29,1))</f>
        <v>#REF!</v>
      </c>
      <c r="F52" s="93" t="e">
        <f>SUMIF('국도18호선 포산~서망간'!#REF!,B52&amp;LEFT($E$29,1),'국도18호선 포산~서망간'!$M:$M)</f>
        <v>#REF!</v>
      </c>
      <c r="G52" s="85" t="e">
        <f>COUNTIF('국도18호선 포산~서망간'!#REF!,B52&amp;LEFT($G$29,1))</f>
        <v>#REF!</v>
      </c>
      <c r="H52" s="93" t="e">
        <f>SUMIF('국도18호선 포산~서망간'!#REF!,B52&amp;LEFT($G$29,1),'국도18호선 포산~서망간'!$M:$M)</f>
        <v>#REF!</v>
      </c>
      <c r="I52" s="85" t="e">
        <f>COUNTIF('국도18호선 포산~서망간'!#REF!,B52&amp;LEFT($I$29,1))</f>
        <v>#REF!</v>
      </c>
      <c r="J52" s="93" t="e">
        <f>SUMIF('국도18호선 포산~서망간'!#REF!,B52&amp;LEFT($I$29,1),'국도18호선 포산~서망간'!$M:$M)</f>
        <v>#REF!</v>
      </c>
      <c r="K52" s="86"/>
    </row>
    <row r="53" spans="1:11" s="91" customFormat="1" ht="27" customHeight="1">
      <c r="A53" s="86" t="s">
        <v>50</v>
      </c>
      <c r="B53" s="86" t="s">
        <v>51</v>
      </c>
      <c r="C53" s="85" t="e">
        <f t="shared" si="6"/>
        <v>#REF!</v>
      </c>
      <c r="D53" s="93" t="e">
        <f t="shared" si="6"/>
        <v>#REF!</v>
      </c>
      <c r="E53" s="85" t="e">
        <f>COUNTIF('국도18호선 포산~서망간'!#REF!,B53&amp;LEFT($E$29,1))</f>
        <v>#REF!</v>
      </c>
      <c r="F53" s="93" t="e">
        <f>SUMIF('국도18호선 포산~서망간'!#REF!,B53&amp;LEFT($E$29,1),'국도18호선 포산~서망간'!$M:$M)</f>
        <v>#REF!</v>
      </c>
      <c r="G53" s="85" t="e">
        <f>COUNTIF('국도18호선 포산~서망간'!#REF!,B53&amp;LEFT($G$29,1))</f>
        <v>#REF!</v>
      </c>
      <c r="H53" s="93" t="e">
        <f>SUMIF('국도18호선 포산~서망간'!#REF!,B53&amp;LEFT($G$29,1),'국도18호선 포산~서망간'!$M:$M)</f>
        <v>#REF!</v>
      </c>
      <c r="I53" s="85" t="e">
        <f>COUNTIF('국도18호선 포산~서망간'!#REF!,B53&amp;LEFT($I$29,1))</f>
        <v>#REF!</v>
      </c>
      <c r="J53" s="93" t="e">
        <f>SUMIF('국도18호선 포산~서망간'!#REF!,B53&amp;LEFT($I$29,1),'국도18호선 포산~서망간'!$M:$M)</f>
        <v>#REF!</v>
      </c>
      <c r="K53" s="86"/>
    </row>
    <row r="54" spans="1:11" s="91" customFormat="1" ht="27" customHeight="1">
      <c r="A54" s="86" t="s">
        <v>3065</v>
      </c>
      <c r="B54" s="86" t="s">
        <v>3066</v>
      </c>
      <c r="C54" s="85" t="e">
        <f t="shared" si="6"/>
        <v>#REF!</v>
      </c>
      <c r="D54" s="93" t="e">
        <f t="shared" si="6"/>
        <v>#REF!</v>
      </c>
      <c r="E54" s="85" t="e">
        <f>COUNTIF('국도18호선 포산~서망간'!#REF!,B54&amp;LEFT($E$29,1))</f>
        <v>#REF!</v>
      </c>
      <c r="F54" s="93" t="e">
        <f>SUMIF('국도18호선 포산~서망간'!#REF!,B54&amp;LEFT($E$29,1),'국도18호선 포산~서망간'!$M:$M)</f>
        <v>#REF!</v>
      </c>
      <c r="G54" s="85" t="e">
        <f>COUNTIF('국도18호선 포산~서망간'!#REF!,B54&amp;LEFT($G$29,1))</f>
        <v>#REF!</v>
      </c>
      <c r="H54" s="93" t="e">
        <f>SUMIF('국도18호선 포산~서망간'!#REF!,B54&amp;LEFT($G$29,1),'국도18호선 포산~서망간'!#REF!)</f>
        <v>#REF!</v>
      </c>
      <c r="I54" s="85" t="e">
        <f>COUNTIF('국도18호선 포산~서망간'!#REF!,B54&amp;LEFT($I$29,1))</f>
        <v>#REF!</v>
      </c>
      <c r="J54" s="93" t="e">
        <f>SUMIF('국도18호선 포산~서망간'!#REF!,B54&amp;LEFT($I$29,1),'국도18호선 포산~서망간'!#REF!)</f>
        <v>#REF!</v>
      </c>
      <c r="K54" s="86"/>
    </row>
    <row r="55" spans="1:11" ht="39.950000000000003" customHeight="1">
      <c r="A55" s="87" t="s">
        <v>3055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</row>
    <row r="56" spans="1:11" s="91" customFormat="1" ht="20.100000000000001" customHeight="1">
      <c r="A56" s="183" t="s">
        <v>8</v>
      </c>
      <c r="B56" s="90"/>
      <c r="C56" s="183" t="s">
        <v>9</v>
      </c>
      <c r="D56" s="183"/>
      <c r="E56" s="183" t="s">
        <v>10</v>
      </c>
      <c r="F56" s="183"/>
      <c r="G56" s="183" t="s">
        <v>11</v>
      </c>
      <c r="H56" s="183"/>
      <c r="I56" s="183" t="s">
        <v>12</v>
      </c>
      <c r="J56" s="183"/>
      <c r="K56" s="183" t="s">
        <v>13</v>
      </c>
    </row>
    <row r="57" spans="1:11" s="91" customFormat="1" ht="20.100000000000001" customHeight="1">
      <c r="A57" s="183"/>
      <c r="B57" s="90"/>
      <c r="C57" s="121" t="s">
        <v>14</v>
      </c>
      <c r="D57" s="123" t="s">
        <v>3131</v>
      </c>
      <c r="E57" s="121" t="s">
        <v>14</v>
      </c>
      <c r="F57" s="123" t="s">
        <v>3131</v>
      </c>
      <c r="G57" s="121" t="s">
        <v>14</v>
      </c>
      <c r="H57" s="123" t="s">
        <v>3131</v>
      </c>
      <c r="I57" s="121" t="s">
        <v>14</v>
      </c>
      <c r="J57" s="123" t="s">
        <v>3131</v>
      </c>
      <c r="K57" s="183"/>
    </row>
    <row r="58" spans="1:11" s="91" customFormat="1" ht="27" customHeight="1">
      <c r="A58" s="86" t="s">
        <v>9</v>
      </c>
      <c r="B58" s="86"/>
      <c r="C58" s="85" t="e">
        <f t="shared" ref="C58:D81" si="8">SUM(E58,G58,I58)</f>
        <v>#REF!</v>
      </c>
      <c r="D58" s="93" t="e">
        <f t="shared" si="8"/>
        <v>#REF!</v>
      </c>
      <c r="E58" s="85" t="e">
        <f t="shared" ref="E58:J58" si="9">SUM(E59:E81)</f>
        <v>#REF!</v>
      </c>
      <c r="F58" s="93" t="e">
        <f t="shared" si="9"/>
        <v>#REF!</v>
      </c>
      <c r="G58" s="85" t="e">
        <f t="shared" si="9"/>
        <v>#REF!</v>
      </c>
      <c r="H58" s="93" t="e">
        <f t="shared" si="9"/>
        <v>#REF!</v>
      </c>
      <c r="I58" s="85" t="e">
        <f t="shared" si="9"/>
        <v>#REF!</v>
      </c>
      <c r="J58" s="93" t="e">
        <f t="shared" si="9"/>
        <v>#REF!</v>
      </c>
      <c r="K58" s="86"/>
    </row>
    <row r="59" spans="1:11" s="91" customFormat="1" ht="27" customHeight="1">
      <c r="A59" s="86" t="s">
        <v>0</v>
      </c>
      <c r="B59" s="86" t="s">
        <v>0</v>
      </c>
      <c r="C59" s="85" t="e">
        <f t="shared" si="8"/>
        <v>#REF!</v>
      </c>
      <c r="D59" s="93" t="e">
        <f t="shared" si="8"/>
        <v>#REF!</v>
      </c>
      <c r="E59" s="85" t="e">
        <f>COUNTIF(#REF!,B59&amp;LEFT($E$29,1))</f>
        <v>#REF!</v>
      </c>
      <c r="F59" s="93" t="e">
        <f>SUMIF(#REF!,B59&amp;LEFT($E$29,1),#REF!)</f>
        <v>#REF!</v>
      </c>
      <c r="G59" s="85" t="e">
        <f>COUNTIF(#REF!,B59&amp;LEFT($G$29,1))</f>
        <v>#REF!</v>
      </c>
      <c r="H59" s="93" t="e">
        <f>SUMIF(#REF!,B59&amp;LEFT($G$29,1),#REF!)</f>
        <v>#REF!</v>
      </c>
      <c r="I59" s="85" t="e">
        <f>COUNTIF(#REF!,B59&amp;LEFT($I$29,1))</f>
        <v>#REF!</v>
      </c>
      <c r="J59" s="93" t="e">
        <f>SUMIF(#REF!,B59&amp;LEFT($I$29,1),#REF!)</f>
        <v>#REF!</v>
      </c>
      <c r="K59" s="86"/>
    </row>
    <row r="60" spans="1:11" s="91" customFormat="1" ht="27" customHeight="1">
      <c r="A60" s="86" t="s">
        <v>1</v>
      </c>
      <c r="B60" s="86" t="s">
        <v>1</v>
      </c>
      <c r="C60" s="85" t="e">
        <f t="shared" si="8"/>
        <v>#REF!</v>
      </c>
      <c r="D60" s="93" t="e">
        <f t="shared" si="8"/>
        <v>#REF!</v>
      </c>
      <c r="E60" s="85" t="e">
        <f>COUNTIF(#REF!,B60&amp;LEFT($E$29,1))</f>
        <v>#REF!</v>
      </c>
      <c r="F60" s="93" t="e">
        <f>SUMIF(#REF!,B60&amp;LEFT($E$29,1),#REF!)</f>
        <v>#REF!</v>
      </c>
      <c r="G60" s="85" t="e">
        <f>COUNTIF(#REF!,B60&amp;LEFT($G$29,1))</f>
        <v>#REF!</v>
      </c>
      <c r="H60" s="93" t="e">
        <f>SUMIF(#REF!,B60&amp;LEFT($G$29,1),#REF!)</f>
        <v>#REF!</v>
      </c>
      <c r="I60" s="85" t="e">
        <f>COUNTIF(#REF!,B60&amp;LEFT($I$29,1))</f>
        <v>#REF!</v>
      </c>
      <c r="J60" s="93" t="e">
        <f>SUMIF(#REF!,B60&amp;LEFT($I$29,1),#REF!)</f>
        <v>#REF!</v>
      </c>
      <c r="K60" s="86"/>
    </row>
    <row r="61" spans="1:11" s="91" customFormat="1" ht="27" customHeight="1">
      <c r="A61" s="86" t="s">
        <v>18</v>
      </c>
      <c r="B61" s="86" t="s">
        <v>19</v>
      </c>
      <c r="C61" s="85" t="e">
        <f t="shared" si="8"/>
        <v>#REF!</v>
      </c>
      <c r="D61" s="93" t="e">
        <f t="shared" si="8"/>
        <v>#REF!</v>
      </c>
      <c r="E61" s="85" t="e">
        <f>COUNTIF(#REF!,B61&amp;LEFT($E$29,1))</f>
        <v>#REF!</v>
      </c>
      <c r="F61" s="93" t="e">
        <f>SUMIF(#REF!,B61&amp;LEFT($E$29,1),#REF!)</f>
        <v>#REF!</v>
      </c>
      <c r="G61" s="85" t="e">
        <f>COUNTIF(#REF!,B61&amp;LEFT($G$29,1))</f>
        <v>#REF!</v>
      </c>
      <c r="H61" s="93" t="e">
        <f>SUMIF(#REF!,B61&amp;LEFT($G$29,1),#REF!)</f>
        <v>#REF!</v>
      </c>
      <c r="I61" s="85" t="e">
        <f>COUNTIF(#REF!,B61&amp;LEFT($I$29,1))</f>
        <v>#REF!</v>
      </c>
      <c r="J61" s="93" t="e">
        <f>SUMIF(#REF!,B61&amp;LEFT($I$29,1),#REF!)</f>
        <v>#REF!</v>
      </c>
      <c r="K61" s="86"/>
    </row>
    <row r="62" spans="1:11" s="91" customFormat="1" ht="27" customHeight="1">
      <c r="A62" s="86" t="s">
        <v>20</v>
      </c>
      <c r="B62" s="86" t="s">
        <v>21</v>
      </c>
      <c r="C62" s="85" t="e">
        <f t="shared" si="8"/>
        <v>#REF!</v>
      </c>
      <c r="D62" s="93" t="e">
        <f t="shared" si="8"/>
        <v>#REF!</v>
      </c>
      <c r="E62" s="85" t="e">
        <f>COUNTIF(#REF!,B62&amp;LEFT($E$29,1))</f>
        <v>#REF!</v>
      </c>
      <c r="F62" s="93" t="e">
        <f>SUMIF(#REF!,B62&amp;LEFT($E$29,1),#REF!)</f>
        <v>#REF!</v>
      </c>
      <c r="G62" s="85" t="e">
        <f>COUNTIF(#REF!,B62&amp;LEFT($G$29,1))</f>
        <v>#REF!</v>
      </c>
      <c r="H62" s="93" t="e">
        <f>SUMIF(#REF!,B62&amp;LEFT($G$29,1),#REF!)</f>
        <v>#REF!</v>
      </c>
      <c r="I62" s="85" t="e">
        <f>COUNTIF(#REF!,B62&amp;LEFT($I$29,1))</f>
        <v>#REF!</v>
      </c>
      <c r="J62" s="93" t="e">
        <f>SUMIF(#REF!,B62&amp;LEFT($I$29,1),#REF!)</f>
        <v>#REF!</v>
      </c>
      <c r="K62" s="86"/>
    </row>
    <row r="63" spans="1:11" s="91" customFormat="1" ht="27" customHeight="1">
      <c r="A63" s="86" t="s">
        <v>22</v>
      </c>
      <c r="B63" s="86" t="s">
        <v>2</v>
      </c>
      <c r="C63" s="85" t="e">
        <f t="shared" si="8"/>
        <v>#REF!</v>
      </c>
      <c r="D63" s="93" t="e">
        <f t="shared" si="8"/>
        <v>#REF!</v>
      </c>
      <c r="E63" s="85" t="e">
        <f>COUNTIF(#REF!,B63&amp;LEFT($E$29,1))</f>
        <v>#REF!</v>
      </c>
      <c r="F63" s="93" t="e">
        <f>SUMIF(#REF!,B63&amp;LEFT($E$29,1),#REF!)</f>
        <v>#REF!</v>
      </c>
      <c r="G63" s="85" t="e">
        <f>COUNTIF(#REF!,B63&amp;LEFT($G$29,1))</f>
        <v>#REF!</v>
      </c>
      <c r="H63" s="93" t="e">
        <f>SUMIF(#REF!,B63&amp;LEFT($G$29,1),#REF!)</f>
        <v>#REF!</v>
      </c>
      <c r="I63" s="85" t="e">
        <f>COUNTIF(#REF!,B63&amp;LEFT($I$29,1))</f>
        <v>#REF!</v>
      </c>
      <c r="J63" s="93" t="e">
        <f>SUMIF(#REF!,B63&amp;LEFT($I$29,1),#REF!)</f>
        <v>#REF!</v>
      </c>
      <c r="K63" s="86"/>
    </row>
    <row r="64" spans="1:11" s="91" customFormat="1" ht="27" customHeight="1">
      <c r="A64" s="86" t="s">
        <v>24</v>
      </c>
      <c r="B64" s="86" t="s">
        <v>25</v>
      </c>
      <c r="C64" s="85" t="e">
        <f t="shared" si="8"/>
        <v>#REF!</v>
      </c>
      <c r="D64" s="93" t="e">
        <f t="shared" si="8"/>
        <v>#REF!</v>
      </c>
      <c r="E64" s="85" t="e">
        <f>COUNTIF(#REF!,B64&amp;LEFT($E$29,1))</f>
        <v>#REF!</v>
      </c>
      <c r="F64" s="93" t="e">
        <f>SUMIF(#REF!,B64&amp;LEFT($E$29,1),#REF!)</f>
        <v>#REF!</v>
      </c>
      <c r="G64" s="85" t="e">
        <f>COUNTIF(#REF!,B64&amp;LEFT($G$29,1))</f>
        <v>#REF!</v>
      </c>
      <c r="H64" s="93" t="e">
        <f>SUMIF(#REF!,B64&amp;LEFT($G$29,1),#REF!)</f>
        <v>#REF!</v>
      </c>
      <c r="I64" s="85" t="e">
        <f>COUNTIF(#REF!,B64&amp;LEFT($I$29,1))</f>
        <v>#REF!</v>
      </c>
      <c r="J64" s="93" t="e">
        <f>SUMIF(#REF!,B64&amp;LEFT($I$29,1),#REF!)</f>
        <v>#REF!</v>
      </c>
      <c r="K64" s="86"/>
    </row>
    <row r="65" spans="1:11" s="91" customFormat="1" ht="27" customHeight="1">
      <c r="A65" s="86" t="s">
        <v>26</v>
      </c>
      <c r="B65" s="86" t="s">
        <v>27</v>
      </c>
      <c r="C65" s="85" t="e">
        <f t="shared" si="8"/>
        <v>#REF!</v>
      </c>
      <c r="D65" s="93" t="e">
        <f t="shared" si="8"/>
        <v>#REF!</v>
      </c>
      <c r="E65" s="85" t="e">
        <f>COUNTIF(#REF!,B65&amp;LEFT($E$29,1))</f>
        <v>#REF!</v>
      </c>
      <c r="F65" s="93" t="e">
        <f>SUMIF(#REF!,B65&amp;LEFT($E$29,1),#REF!)</f>
        <v>#REF!</v>
      </c>
      <c r="G65" s="85" t="e">
        <f>COUNTIF(#REF!,B65&amp;LEFT($G$29,1))</f>
        <v>#REF!</v>
      </c>
      <c r="H65" s="93" t="e">
        <f>SUMIF(#REF!,B65&amp;LEFT($G$29,1),#REF!)</f>
        <v>#REF!</v>
      </c>
      <c r="I65" s="85" t="e">
        <f>COUNTIF(#REF!,B65&amp;LEFT($I$29,1))</f>
        <v>#REF!</v>
      </c>
      <c r="J65" s="93" t="e">
        <f>SUMIF(#REF!,B65&amp;LEFT($I$29,1),#REF!)</f>
        <v>#REF!</v>
      </c>
      <c r="K65" s="86"/>
    </row>
    <row r="66" spans="1:11" s="91" customFormat="1" ht="27" customHeight="1">
      <c r="A66" s="86" t="s">
        <v>28</v>
      </c>
      <c r="B66" s="86" t="s">
        <v>29</v>
      </c>
      <c r="C66" s="85" t="e">
        <f t="shared" si="8"/>
        <v>#REF!</v>
      </c>
      <c r="D66" s="93" t="e">
        <f t="shared" si="8"/>
        <v>#REF!</v>
      </c>
      <c r="E66" s="85" t="e">
        <f>COUNTIF(#REF!,B66&amp;LEFT($E$29,1))</f>
        <v>#REF!</v>
      </c>
      <c r="F66" s="93" t="e">
        <f>SUMIF(#REF!,B66&amp;LEFT($E$29,1),#REF!)</f>
        <v>#REF!</v>
      </c>
      <c r="G66" s="85" t="e">
        <f>COUNTIF(#REF!,B66&amp;LEFT($G$29,1))</f>
        <v>#REF!</v>
      </c>
      <c r="H66" s="93" t="e">
        <f>SUMIF(#REF!,B66&amp;LEFT($G$29,1),#REF!)</f>
        <v>#REF!</v>
      </c>
      <c r="I66" s="85" t="e">
        <f>COUNTIF(#REF!,B66&amp;LEFT($I$29,1))</f>
        <v>#REF!</v>
      </c>
      <c r="J66" s="93" t="e">
        <f>SUMIF(#REF!,B66&amp;LEFT($I$29,1),#REF!)</f>
        <v>#REF!</v>
      </c>
      <c r="K66" s="86"/>
    </row>
    <row r="67" spans="1:11" s="91" customFormat="1" ht="27" customHeight="1">
      <c r="A67" s="86" t="s">
        <v>30</v>
      </c>
      <c r="B67" s="86" t="s">
        <v>31</v>
      </c>
      <c r="C67" s="85" t="e">
        <f t="shared" si="8"/>
        <v>#REF!</v>
      </c>
      <c r="D67" s="93" t="e">
        <f t="shared" si="8"/>
        <v>#REF!</v>
      </c>
      <c r="E67" s="85" t="e">
        <f>COUNTIF(#REF!,B67&amp;LEFT($E$29,1))</f>
        <v>#REF!</v>
      </c>
      <c r="F67" s="93" t="e">
        <f>SUMIF(#REF!,B67&amp;LEFT($E$29,1),#REF!)</f>
        <v>#REF!</v>
      </c>
      <c r="G67" s="85" t="e">
        <f>COUNTIF(#REF!,B67&amp;LEFT($G$29,1))</f>
        <v>#REF!</v>
      </c>
      <c r="H67" s="93" t="e">
        <f>SUMIF(#REF!,B67&amp;LEFT($G$29,1),#REF!)</f>
        <v>#REF!</v>
      </c>
      <c r="I67" s="85" t="e">
        <f>COUNTIF(#REF!,B67&amp;LEFT($I$29,1))</f>
        <v>#REF!</v>
      </c>
      <c r="J67" s="93" t="e">
        <f>SUMIF(#REF!,B67&amp;LEFT($I$29,1),#REF!)</f>
        <v>#REF!</v>
      </c>
      <c r="K67" s="86"/>
    </row>
    <row r="68" spans="1:11" s="91" customFormat="1" ht="27" customHeight="1">
      <c r="A68" s="86" t="s">
        <v>32</v>
      </c>
      <c r="B68" s="86" t="s">
        <v>33</v>
      </c>
      <c r="C68" s="85" t="e">
        <f t="shared" si="8"/>
        <v>#REF!</v>
      </c>
      <c r="D68" s="93" t="e">
        <f t="shared" si="8"/>
        <v>#REF!</v>
      </c>
      <c r="E68" s="85" t="e">
        <f>COUNTIF(#REF!,B68&amp;LEFT($E$29,1))</f>
        <v>#REF!</v>
      </c>
      <c r="F68" s="93" t="e">
        <f>SUMIF(#REF!,B68&amp;LEFT($E$29,1),#REF!)</f>
        <v>#REF!</v>
      </c>
      <c r="G68" s="85" t="e">
        <f>COUNTIF(#REF!,B68&amp;LEFT($G$29,1))</f>
        <v>#REF!</v>
      </c>
      <c r="H68" s="93" t="e">
        <f>SUMIF(#REF!,B68&amp;LEFT($G$29,1),#REF!)</f>
        <v>#REF!</v>
      </c>
      <c r="I68" s="85" t="e">
        <f>COUNTIF(#REF!,B68&amp;LEFT($I$29,1))</f>
        <v>#REF!</v>
      </c>
      <c r="J68" s="93" t="e">
        <f>SUMIF(#REF!,B68&amp;LEFT($I$29,1),#REF!)</f>
        <v>#REF!</v>
      </c>
      <c r="K68" s="86"/>
    </row>
    <row r="69" spans="1:11" s="91" customFormat="1" ht="27" customHeight="1">
      <c r="A69" s="86" t="s">
        <v>34</v>
      </c>
      <c r="B69" s="86" t="s">
        <v>35</v>
      </c>
      <c r="C69" s="85" t="e">
        <f t="shared" si="8"/>
        <v>#REF!</v>
      </c>
      <c r="D69" s="93" t="e">
        <f t="shared" si="8"/>
        <v>#REF!</v>
      </c>
      <c r="E69" s="85" t="e">
        <f>COUNTIF(#REF!,B69&amp;LEFT($E$29,1))</f>
        <v>#REF!</v>
      </c>
      <c r="F69" s="93" t="e">
        <f>SUMIF(#REF!,B69&amp;LEFT($E$29,1),#REF!)</f>
        <v>#REF!</v>
      </c>
      <c r="G69" s="85" t="e">
        <f>COUNTIF(#REF!,B69&amp;LEFT($G$29,1))</f>
        <v>#REF!</v>
      </c>
      <c r="H69" s="93" t="e">
        <f>SUMIF(#REF!,B69&amp;LEFT($G$29,1),#REF!)</f>
        <v>#REF!</v>
      </c>
      <c r="I69" s="85" t="e">
        <f>COUNTIF(#REF!,B69&amp;LEFT($I$29,1))</f>
        <v>#REF!</v>
      </c>
      <c r="J69" s="93" t="e">
        <f>SUMIF(#REF!,B69&amp;LEFT($I$29,1),#REF!)</f>
        <v>#REF!</v>
      </c>
      <c r="K69" s="86"/>
    </row>
    <row r="70" spans="1:11" s="91" customFormat="1" ht="27" customHeight="1">
      <c r="A70" s="86" t="s">
        <v>36</v>
      </c>
      <c r="B70" s="86" t="s">
        <v>37</v>
      </c>
      <c r="C70" s="85" t="e">
        <f t="shared" si="8"/>
        <v>#REF!</v>
      </c>
      <c r="D70" s="93" t="e">
        <f t="shared" si="8"/>
        <v>#REF!</v>
      </c>
      <c r="E70" s="85" t="e">
        <f>COUNTIF(#REF!,B70&amp;LEFT($E$29,1))</f>
        <v>#REF!</v>
      </c>
      <c r="F70" s="93" t="e">
        <f>SUMIF(#REF!,B70&amp;LEFT($E$29,1),#REF!)</f>
        <v>#REF!</v>
      </c>
      <c r="G70" s="85" t="e">
        <f>COUNTIF(#REF!,B70&amp;LEFT($G$29,1))</f>
        <v>#REF!</v>
      </c>
      <c r="H70" s="93" t="e">
        <f>SUMIF(#REF!,B70&amp;LEFT($G$29,1),#REF!)</f>
        <v>#REF!</v>
      </c>
      <c r="I70" s="85" t="e">
        <f>COUNTIF(#REF!,B70&amp;LEFT($I$29,1))</f>
        <v>#REF!</v>
      </c>
      <c r="J70" s="93" t="e">
        <f>SUMIF(#REF!,B70&amp;LEFT($I$29,1),#REF!)</f>
        <v>#REF!</v>
      </c>
      <c r="K70" s="86"/>
    </row>
    <row r="71" spans="1:11" s="91" customFormat="1" ht="27" customHeight="1">
      <c r="A71" s="86" t="s">
        <v>38</v>
      </c>
      <c r="B71" s="86" t="s">
        <v>39</v>
      </c>
      <c r="C71" s="85" t="e">
        <f t="shared" si="8"/>
        <v>#REF!</v>
      </c>
      <c r="D71" s="93" t="e">
        <f t="shared" si="8"/>
        <v>#REF!</v>
      </c>
      <c r="E71" s="85" t="e">
        <f>COUNTIF(#REF!,B71&amp;LEFT($E$29,1))</f>
        <v>#REF!</v>
      </c>
      <c r="F71" s="93" t="e">
        <f>SUMIF(#REF!,B71&amp;LEFT($E$29,1),#REF!)</f>
        <v>#REF!</v>
      </c>
      <c r="G71" s="85" t="e">
        <f>COUNTIF(#REF!,B71&amp;LEFT($G$29,1))</f>
        <v>#REF!</v>
      </c>
      <c r="H71" s="93" t="e">
        <f>SUMIF(#REF!,B71&amp;LEFT($G$29,1),#REF!)</f>
        <v>#REF!</v>
      </c>
      <c r="I71" s="85" t="e">
        <f>COUNTIF(#REF!,B71&amp;LEFT($I$29,1))</f>
        <v>#REF!</v>
      </c>
      <c r="J71" s="93" t="e">
        <f>SUMIF(#REF!,B71&amp;LEFT($I$29,1),#REF!)</f>
        <v>#REF!</v>
      </c>
      <c r="K71" s="86"/>
    </row>
    <row r="72" spans="1:11" s="91" customFormat="1" ht="27" customHeight="1">
      <c r="A72" s="86" t="s">
        <v>40</v>
      </c>
      <c r="B72" s="86" t="s">
        <v>41</v>
      </c>
      <c r="C72" s="85" t="e">
        <f t="shared" si="8"/>
        <v>#REF!</v>
      </c>
      <c r="D72" s="93" t="e">
        <f t="shared" si="8"/>
        <v>#REF!</v>
      </c>
      <c r="E72" s="85" t="e">
        <f>COUNTIF(#REF!,B72&amp;LEFT($E$29,1))</f>
        <v>#REF!</v>
      </c>
      <c r="F72" s="93" t="e">
        <f>SUMIF(#REF!,B72&amp;LEFT($E$29,1),#REF!)</f>
        <v>#REF!</v>
      </c>
      <c r="G72" s="85" t="e">
        <f>COUNTIF(#REF!,B72&amp;LEFT($G$29,1))</f>
        <v>#REF!</v>
      </c>
      <c r="H72" s="93" t="e">
        <f>SUMIF(#REF!,B72&amp;LEFT($G$29,1),#REF!)</f>
        <v>#REF!</v>
      </c>
      <c r="I72" s="85" t="e">
        <f>COUNTIF(#REF!,B72&amp;LEFT($I$29,1))</f>
        <v>#REF!</v>
      </c>
      <c r="J72" s="93" t="e">
        <f>SUMIF(#REF!,B72&amp;LEFT($I$29,1),#REF!)</f>
        <v>#REF!</v>
      </c>
      <c r="K72" s="86"/>
    </row>
    <row r="73" spans="1:11" s="91" customFormat="1" ht="27" customHeight="1">
      <c r="A73" s="86" t="s">
        <v>42</v>
      </c>
      <c r="B73" s="86" t="s">
        <v>3</v>
      </c>
      <c r="C73" s="85" t="e">
        <f t="shared" si="8"/>
        <v>#REF!</v>
      </c>
      <c r="D73" s="93" t="e">
        <f t="shared" si="8"/>
        <v>#REF!</v>
      </c>
      <c r="E73" s="85" t="e">
        <f>COUNTIF(#REF!,B73&amp;LEFT($E$29,1))</f>
        <v>#REF!</v>
      </c>
      <c r="F73" s="93" t="e">
        <f>SUMIF(#REF!,B73&amp;LEFT($E$29,1),#REF!)</f>
        <v>#REF!</v>
      </c>
      <c r="G73" s="85" t="e">
        <f>COUNTIF(#REF!,B73&amp;LEFT($G$29,1))</f>
        <v>#REF!</v>
      </c>
      <c r="H73" s="93" t="e">
        <f>SUMIF(#REF!,B73&amp;LEFT($G$29,1),#REF!)</f>
        <v>#REF!</v>
      </c>
      <c r="I73" s="85" t="e">
        <f>COUNTIF(#REF!,B73&amp;LEFT($I$29,1))</f>
        <v>#REF!</v>
      </c>
      <c r="J73" s="93" t="e">
        <f>SUMIF(#REF!,B73&amp;LEFT($I$29,1),#REF!)</f>
        <v>#REF!</v>
      </c>
      <c r="K73" s="86"/>
    </row>
    <row r="74" spans="1:11" s="91" customFormat="1" ht="27" customHeight="1">
      <c r="A74" s="86" t="s">
        <v>44</v>
      </c>
      <c r="B74" s="86" t="s">
        <v>45</v>
      </c>
      <c r="C74" s="85" t="e">
        <f t="shared" si="8"/>
        <v>#REF!</v>
      </c>
      <c r="D74" s="93" t="e">
        <f t="shared" si="8"/>
        <v>#REF!</v>
      </c>
      <c r="E74" s="85" t="e">
        <f>COUNTIF(#REF!,B74&amp;LEFT($E$29,1))</f>
        <v>#REF!</v>
      </c>
      <c r="F74" s="93" t="e">
        <f>SUMIF(#REF!,B74&amp;LEFT($E$29,1),#REF!)</f>
        <v>#REF!</v>
      </c>
      <c r="G74" s="85" t="e">
        <f>COUNTIF(#REF!,B74&amp;LEFT($G$29,1))</f>
        <v>#REF!</v>
      </c>
      <c r="H74" s="93" t="e">
        <f>SUMIF(#REF!,B74&amp;LEFT($G$29,1),#REF!)</f>
        <v>#REF!</v>
      </c>
      <c r="I74" s="85" t="e">
        <f>COUNTIF(#REF!,B74&amp;LEFT($I$29,1))</f>
        <v>#REF!</v>
      </c>
      <c r="J74" s="93" t="e">
        <f>SUMIF(#REF!,B74&amp;LEFT($I$29,1),#REF!)</f>
        <v>#REF!</v>
      </c>
      <c r="K74" s="86"/>
    </row>
    <row r="75" spans="1:11" s="91" customFormat="1" ht="27" customHeight="1">
      <c r="A75" s="86" t="s">
        <v>46</v>
      </c>
      <c r="B75" s="86" t="s">
        <v>47</v>
      </c>
      <c r="C75" s="85" t="e">
        <f t="shared" si="8"/>
        <v>#REF!</v>
      </c>
      <c r="D75" s="93" t="e">
        <f t="shared" si="8"/>
        <v>#REF!</v>
      </c>
      <c r="E75" s="85" t="e">
        <f>COUNTIF(#REF!,B75&amp;LEFT($E$29,1))</f>
        <v>#REF!</v>
      </c>
      <c r="F75" s="93" t="e">
        <f>SUMIF(#REF!,B75&amp;LEFT($E$29,1),#REF!)</f>
        <v>#REF!</v>
      </c>
      <c r="G75" s="85" t="e">
        <f>COUNTIF(#REF!,B75&amp;LEFT($G$29,1))</f>
        <v>#REF!</v>
      </c>
      <c r="H75" s="93" t="e">
        <f>SUMIF(#REF!,B75&amp;LEFT($G$29,1),#REF!)</f>
        <v>#REF!</v>
      </c>
      <c r="I75" s="85" t="e">
        <f>COUNTIF(#REF!,B75&amp;LEFT($I$29,1))</f>
        <v>#REF!</v>
      </c>
      <c r="J75" s="93" t="e">
        <f>SUMIF(#REF!,B75&amp;LEFT($I$29,1),#REF!)</f>
        <v>#REF!</v>
      </c>
      <c r="K75" s="86"/>
    </row>
    <row r="76" spans="1:11" s="91" customFormat="1" ht="27" customHeight="1">
      <c r="A76" s="86" t="s">
        <v>4</v>
      </c>
      <c r="B76" s="86" t="s">
        <v>5</v>
      </c>
      <c r="C76" s="85" t="e">
        <f t="shared" si="8"/>
        <v>#REF!</v>
      </c>
      <c r="D76" s="93" t="e">
        <f t="shared" si="8"/>
        <v>#REF!</v>
      </c>
      <c r="E76" s="85" t="e">
        <f>COUNTIF(#REF!,B76&amp;LEFT($E$29,1))</f>
        <v>#REF!</v>
      </c>
      <c r="F76" s="93" t="e">
        <f>SUMIF(#REF!,B76&amp;LEFT($E$29,1),#REF!)</f>
        <v>#REF!</v>
      </c>
      <c r="G76" s="85" t="e">
        <f>COUNTIF(#REF!,B76&amp;LEFT($G$29,1))</f>
        <v>#REF!</v>
      </c>
      <c r="H76" s="93" t="e">
        <f>SUMIF(#REF!,B76&amp;LEFT($G$29,1),#REF!)</f>
        <v>#REF!</v>
      </c>
      <c r="I76" s="85" t="e">
        <f>COUNTIF(#REF!,B76&amp;LEFT($I$29,1))</f>
        <v>#REF!</v>
      </c>
      <c r="J76" s="93" t="e">
        <f>SUMIF(#REF!,B76&amp;LEFT($I$29,1),#REF!)</f>
        <v>#REF!</v>
      </c>
      <c r="K76" s="86"/>
    </row>
    <row r="77" spans="1:11" s="91" customFormat="1" ht="27" customHeight="1">
      <c r="A77" s="86" t="s">
        <v>6</v>
      </c>
      <c r="B77" s="86" t="s">
        <v>7</v>
      </c>
      <c r="C77" s="85" t="e">
        <f t="shared" si="8"/>
        <v>#REF!</v>
      </c>
      <c r="D77" s="93" t="e">
        <f t="shared" si="8"/>
        <v>#REF!</v>
      </c>
      <c r="E77" s="85" t="e">
        <f>COUNTIF(#REF!,B77&amp;LEFT($E$29,1))</f>
        <v>#REF!</v>
      </c>
      <c r="F77" s="93" t="e">
        <f>SUMIF(#REF!,B77&amp;LEFT($E$29,1),#REF!)</f>
        <v>#REF!</v>
      </c>
      <c r="G77" s="85" t="e">
        <f>COUNTIF(#REF!,B77&amp;LEFT($G$29,1))</f>
        <v>#REF!</v>
      </c>
      <c r="H77" s="93" t="e">
        <f>SUMIF(#REF!,B77&amp;LEFT($G$29,1),#REF!)</f>
        <v>#REF!</v>
      </c>
      <c r="I77" s="85" t="e">
        <f>COUNTIF(#REF!,B77&amp;LEFT($I$29,1))</f>
        <v>#REF!</v>
      </c>
      <c r="J77" s="93" t="e">
        <f>SUMIF(#REF!,B77&amp;LEFT($I$29,1),#REF!)</f>
        <v>#REF!</v>
      </c>
      <c r="K77" s="86"/>
    </row>
    <row r="78" spans="1:11" s="91" customFormat="1" ht="27" customHeight="1">
      <c r="A78" s="86" t="s">
        <v>89</v>
      </c>
      <c r="B78" s="86" t="s">
        <v>90</v>
      </c>
      <c r="C78" s="85" t="e">
        <f t="shared" si="8"/>
        <v>#REF!</v>
      </c>
      <c r="D78" s="93" t="e">
        <f t="shared" si="8"/>
        <v>#REF!</v>
      </c>
      <c r="E78" s="85" t="e">
        <f>COUNTIF(#REF!,B78&amp;LEFT($E$29,1))</f>
        <v>#REF!</v>
      </c>
      <c r="F78" s="93" t="e">
        <f>SUMIF(#REF!,B78&amp;LEFT($E$29,1),#REF!)</f>
        <v>#REF!</v>
      </c>
      <c r="G78" s="85" t="e">
        <f>COUNTIF(#REF!,B78&amp;LEFT($G$29,1))</f>
        <v>#REF!</v>
      </c>
      <c r="H78" s="93" t="e">
        <f>SUMIF(#REF!,B78&amp;LEFT($G$29,1),#REF!)</f>
        <v>#REF!</v>
      </c>
      <c r="I78" s="85" t="e">
        <f>COUNTIF(#REF!,B78&amp;LEFT($I$29,1))</f>
        <v>#REF!</v>
      </c>
      <c r="J78" s="93" t="e">
        <f>SUMIF(#REF!,B78&amp;LEFT($I$29,1),#REF!)</f>
        <v>#REF!</v>
      </c>
      <c r="K78" s="86"/>
    </row>
    <row r="79" spans="1:11" s="91" customFormat="1" ht="27" customHeight="1">
      <c r="A79" s="86" t="s">
        <v>48</v>
      </c>
      <c r="B79" s="86" t="s">
        <v>49</v>
      </c>
      <c r="C79" s="85" t="e">
        <f t="shared" si="8"/>
        <v>#REF!</v>
      </c>
      <c r="D79" s="93" t="e">
        <f t="shared" si="8"/>
        <v>#REF!</v>
      </c>
      <c r="E79" s="85" t="e">
        <f>COUNTIF(#REF!,B79&amp;LEFT($E$29,1))</f>
        <v>#REF!</v>
      </c>
      <c r="F79" s="93" t="e">
        <f>SUMIF(#REF!,B79&amp;LEFT($E$29,1),#REF!)</f>
        <v>#REF!</v>
      </c>
      <c r="G79" s="85" t="e">
        <f>COUNTIF(#REF!,B79&amp;LEFT($G$29,1))</f>
        <v>#REF!</v>
      </c>
      <c r="H79" s="93" t="e">
        <f>SUMIF(#REF!,B79&amp;LEFT($G$29,1),#REF!)</f>
        <v>#REF!</v>
      </c>
      <c r="I79" s="85" t="e">
        <f>COUNTIF(#REF!,B79&amp;LEFT($I$29,1))</f>
        <v>#REF!</v>
      </c>
      <c r="J79" s="93" t="e">
        <f>SUMIF(#REF!,B79&amp;LEFT($I$29,1),#REF!)</f>
        <v>#REF!</v>
      </c>
      <c r="K79" s="86"/>
    </row>
    <row r="80" spans="1:11" s="91" customFormat="1" ht="27" customHeight="1">
      <c r="A80" s="86" t="s">
        <v>50</v>
      </c>
      <c r="B80" s="86" t="s">
        <v>51</v>
      </c>
      <c r="C80" s="85" t="e">
        <f t="shared" si="8"/>
        <v>#REF!</v>
      </c>
      <c r="D80" s="93" t="e">
        <f t="shared" si="8"/>
        <v>#REF!</v>
      </c>
      <c r="E80" s="85" t="e">
        <f>COUNTIF(#REF!,B80&amp;LEFT($E$29,1))</f>
        <v>#REF!</v>
      </c>
      <c r="F80" s="93" t="e">
        <f>SUMIF(#REF!,B80&amp;LEFT($E$29,1),#REF!)</f>
        <v>#REF!</v>
      </c>
      <c r="G80" s="85" t="e">
        <f>COUNTIF(#REF!,B80&amp;LEFT($G$29,1))</f>
        <v>#REF!</v>
      </c>
      <c r="H80" s="93" t="e">
        <f>SUMIF(#REF!,B80&amp;LEFT($G$29,1),#REF!)</f>
        <v>#REF!</v>
      </c>
      <c r="I80" s="85" t="e">
        <f>COUNTIF(#REF!,B80&amp;LEFT($I$29,1))</f>
        <v>#REF!</v>
      </c>
      <c r="J80" s="93" t="e">
        <f>SUMIF(#REF!,B80&amp;LEFT($I$29,1),#REF!)</f>
        <v>#REF!</v>
      </c>
      <c r="K80" s="86"/>
    </row>
    <row r="81" spans="1:11" s="91" customFormat="1" ht="27" customHeight="1">
      <c r="A81" s="86" t="s">
        <v>3065</v>
      </c>
      <c r="B81" s="86" t="s">
        <v>3066</v>
      </c>
      <c r="C81" s="85" t="e">
        <f t="shared" si="8"/>
        <v>#REF!</v>
      </c>
      <c r="D81" s="93" t="e">
        <f t="shared" si="8"/>
        <v>#REF!</v>
      </c>
      <c r="E81" s="85" t="e">
        <f>COUNTIF(#REF!,B81&amp;LEFT($E$29,1))</f>
        <v>#REF!</v>
      </c>
      <c r="F81" s="93" t="e">
        <f>SUMIF(#REF!,B81&amp;LEFT($E$29,1),#REF!)</f>
        <v>#REF!</v>
      </c>
      <c r="G81" s="85" t="e">
        <f>COUNTIF(#REF!,B81&amp;LEFT($G$29,1))</f>
        <v>#REF!</v>
      </c>
      <c r="H81" s="93" t="e">
        <f>SUMIF(#REF!,B81&amp;LEFT($G$29,1),#REF!)</f>
        <v>#REF!</v>
      </c>
      <c r="I81" s="85" t="e">
        <f>COUNTIF(#REF!,B81&amp;LEFT($I$29,1))</f>
        <v>#REF!</v>
      </c>
      <c r="J81" s="93" t="e">
        <f>SUMIF(#REF!,B81&amp;LEFT($I$29,1),#REF!)</f>
        <v>#REF!</v>
      </c>
      <c r="K81" s="86"/>
    </row>
    <row r="82" spans="1:11" ht="39.950000000000003" customHeight="1">
      <c r="A82" s="87" t="s">
        <v>3056</v>
      </c>
      <c r="B82" s="88"/>
      <c r="C82" s="88"/>
      <c r="D82" s="88"/>
      <c r="E82" s="88"/>
      <c r="F82" s="88"/>
      <c r="G82" s="88"/>
      <c r="H82" s="88"/>
      <c r="I82" s="88"/>
      <c r="J82" s="88"/>
      <c r="K82" s="88"/>
    </row>
    <row r="83" spans="1:11" s="91" customFormat="1" ht="20.100000000000001" customHeight="1">
      <c r="A83" s="183" t="s">
        <v>8</v>
      </c>
      <c r="B83" s="90"/>
      <c r="C83" s="183" t="s">
        <v>9</v>
      </c>
      <c r="D83" s="183"/>
      <c r="E83" s="183" t="s">
        <v>10</v>
      </c>
      <c r="F83" s="183"/>
      <c r="G83" s="183" t="s">
        <v>11</v>
      </c>
      <c r="H83" s="183"/>
      <c r="I83" s="183" t="s">
        <v>12</v>
      </c>
      <c r="J83" s="183"/>
      <c r="K83" s="183" t="s">
        <v>13</v>
      </c>
    </row>
    <row r="84" spans="1:11" s="91" customFormat="1" ht="20.100000000000001" customHeight="1">
      <c r="A84" s="183"/>
      <c r="B84" s="90"/>
      <c r="C84" s="121" t="s">
        <v>14</v>
      </c>
      <c r="D84" s="123" t="s">
        <v>3131</v>
      </c>
      <c r="E84" s="121" t="s">
        <v>14</v>
      </c>
      <c r="F84" s="123" t="s">
        <v>3131</v>
      </c>
      <c r="G84" s="121" t="s">
        <v>14</v>
      </c>
      <c r="H84" s="123" t="s">
        <v>3131</v>
      </c>
      <c r="I84" s="121" t="s">
        <v>14</v>
      </c>
      <c r="J84" s="123" t="s">
        <v>3131</v>
      </c>
      <c r="K84" s="183"/>
    </row>
    <row r="85" spans="1:11" s="91" customFormat="1" ht="27" customHeight="1">
      <c r="A85" s="86" t="s">
        <v>9</v>
      </c>
      <c r="B85" s="86"/>
      <c r="C85" s="85" t="e">
        <f t="shared" ref="C85:D108" si="10">SUM(E85,G85,I85)</f>
        <v>#REF!</v>
      </c>
      <c r="D85" s="93" t="e">
        <f t="shared" si="10"/>
        <v>#REF!</v>
      </c>
      <c r="E85" s="85" t="e">
        <f t="shared" ref="E85:J85" si="11">SUM(E86:E108)</f>
        <v>#REF!</v>
      </c>
      <c r="F85" s="93" t="e">
        <f t="shared" si="11"/>
        <v>#REF!</v>
      </c>
      <c r="G85" s="85" t="e">
        <f t="shared" si="11"/>
        <v>#REF!</v>
      </c>
      <c r="H85" s="93" t="e">
        <f t="shared" si="11"/>
        <v>#REF!</v>
      </c>
      <c r="I85" s="85" t="e">
        <f t="shared" si="11"/>
        <v>#REF!</v>
      </c>
      <c r="J85" s="93" t="e">
        <f t="shared" si="11"/>
        <v>#REF!</v>
      </c>
      <c r="K85" s="86"/>
    </row>
    <row r="86" spans="1:11" s="91" customFormat="1" ht="27" customHeight="1">
      <c r="A86" s="86" t="s">
        <v>0</v>
      </c>
      <c r="B86" s="86" t="s">
        <v>0</v>
      </c>
      <c r="C86" s="85" t="e">
        <f t="shared" si="10"/>
        <v>#REF!</v>
      </c>
      <c r="D86" s="93" t="e">
        <f t="shared" si="10"/>
        <v>#REF!</v>
      </c>
      <c r="E86" s="85" t="e">
        <f>COUNTIF(#REF!,B86&amp;LEFT($E$29,1))</f>
        <v>#REF!</v>
      </c>
      <c r="F86" s="93" t="e">
        <f>SUMIF(#REF!,B86&amp;LEFT($E$29,1),#REF!)</f>
        <v>#REF!</v>
      </c>
      <c r="G86" s="85" t="e">
        <f>COUNTIF(#REF!,B86&amp;LEFT($G$29,1))</f>
        <v>#REF!</v>
      </c>
      <c r="H86" s="93" t="e">
        <f>SUMIF(#REF!,B86&amp;LEFT($G$29,1),#REF!)</f>
        <v>#REF!</v>
      </c>
      <c r="I86" s="85" t="e">
        <f>COUNTIF(#REF!,B86&amp;LEFT($I$29,1))</f>
        <v>#REF!</v>
      </c>
      <c r="J86" s="93" t="e">
        <f>SUMIF(#REF!,B86&amp;LEFT($I$29,1),#REF!)</f>
        <v>#REF!</v>
      </c>
      <c r="K86" s="86"/>
    </row>
    <row r="87" spans="1:11" s="91" customFormat="1" ht="27" customHeight="1">
      <c r="A87" s="86" t="s">
        <v>1</v>
      </c>
      <c r="B87" s="86" t="s">
        <v>1</v>
      </c>
      <c r="C87" s="85" t="e">
        <f t="shared" si="10"/>
        <v>#REF!</v>
      </c>
      <c r="D87" s="93" t="e">
        <f t="shared" si="10"/>
        <v>#REF!</v>
      </c>
      <c r="E87" s="85" t="e">
        <f>COUNTIF(#REF!,B87&amp;LEFT($E$29,1))</f>
        <v>#REF!</v>
      </c>
      <c r="F87" s="93" t="e">
        <f>SUMIF(#REF!,B87&amp;LEFT($E$29,1),#REF!)</f>
        <v>#REF!</v>
      </c>
      <c r="G87" s="85" t="e">
        <f>COUNTIF(#REF!,B87&amp;LEFT($G$29,1))</f>
        <v>#REF!</v>
      </c>
      <c r="H87" s="93" t="e">
        <f>SUMIF(#REF!,B87&amp;LEFT($G$29,1),#REF!)</f>
        <v>#REF!</v>
      </c>
      <c r="I87" s="85" t="e">
        <f>COUNTIF(#REF!,B87&amp;LEFT($I$29,1))</f>
        <v>#REF!</v>
      </c>
      <c r="J87" s="93" t="e">
        <f>SUMIF(#REF!,B87&amp;LEFT($I$29,1),#REF!)</f>
        <v>#REF!</v>
      </c>
      <c r="K87" s="86"/>
    </row>
    <row r="88" spans="1:11" s="91" customFormat="1" ht="27" customHeight="1">
      <c r="A88" s="86" t="s">
        <v>18</v>
      </c>
      <c r="B88" s="86" t="s">
        <v>19</v>
      </c>
      <c r="C88" s="85" t="e">
        <f t="shared" si="10"/>
        <v>#REF!</v>
      </c>
      <c r="D88" s="93" t="e">
        <f t="shared" si="10"/>
        <v>#REF!</v>
      </c>
      <c r="E88" s="85" t="e">
        <f>COUNTIF(#REF!,B88&amp;LEFT($E$29,1))</f>
        <v>#REF!</v>
      </c>
      <c r="F88" s="93" t="e">
        <f>SUMIF(#REF!,B88&amp;LEFT($E$29,1),#REF!)</f>
        <v>#REF!</v>
      </c>
      <c r="G88" s="85" t="e">
        <f>COUNTIF(#REF!,B88&amp;LEFT($G$29,1))</f>
        <v>#REF!</v>
      </c>
      <c r="H88" s="93" t="e">
        <f>SUMIF(#REF!,B88&amp;LEFT($G$29,1),#REF!)</f>
        <v>#REF!</v>
      </c>
      <c r="I88" s="85" t="e">
        <f>COUNTIF(#REF!,B88&amp;LEFT($I$29,1))</f>
        <v>#REF!</v>
      </c>
      <c r="J88" s="93" t="e">
        <f>SUMIF(#REF!,B88&amp;LEFT($I$29,1),#REF!)</f>
        <v>#REF!</v>
      </c>
      <c r="K88" s="86"/>
    </row>
    <row r="89" spans="1:11" s="91" customFormat="1" ht="27" customHeight="1">
      <c r="A89" s="86" t="s">
        <v>20</v>
      </c>
      <c r="B89" s="86" t="s">
        <v>21</v>
      </c>
      <c r="C89" s="85" t="e">
        <f t="shared" si="10"/>
        <v>#REF!</v>
      </c>
      <c r="D89" s="93" t="e">
        <f t="shared" si="10"/>
        <v>#REF!</v>
      </c>
      <c r="E89" s="85" t="e">
        <f>COUNTIF(#REF!,B89&amp;LEFT($E$29,1))</f>
        <v>#REF!</v>
      </c>
      <c r="F89" s="93" t="e">
        <f>SUMIF(#REF!,B89&amp;LEFT($E$29,1),#REF!)</f>
        <v>#REF!</v>
      </c>
      <c r="G89" s="85" t="e">
        <f>COUNTIF(#REF!,B89&amp;LEFT($G$29,1))</f>
        <v>#REF!</v>
      </c>
      <c r="H89" s="93" t="e">
        <f>SUMIF(#REF!,B89&amp;LEFT($G$29,1),#REF!)</f>
        <v>#REF!</v>
      </c>
      <c r="I89" s="85" t="e">
        <f>COUNTIF(#REF!,B89&amp;LEFT($I$29,1))</f>
        <v>#REF!</v>
      </c>
      <c r="J89" s="93" t="e">
        <f>SUMIF(#REF!,B89&amp;LEFT($I$29,1),#REF!)</f>
        <v>#REF!</v>
      </c>
      <c r="K89" s="86"/>
    </row>
    <row r="90" spans="1:11" s="91" customFormat="1" ht="27" customHeight="1">
      <c r="A90" s="86" t="s">
        <v>22</v>
      </c>
      <c r="B90" s="86" t="s">
        <v>2</v>
      </c>
      <c r="C90" s="85" t="e">
        <f t="shared" si="10"/>
        <v>#REF!</v>
      </c>
      <c r="D90" s="93" t="e">
        <f t="shared" si="10"/>
        <v>#REF!</v>
      </c>
      <c r="E90" s="85" t="e">
        <f>COUNTIF(#REF!,B90&amp;LEFT($E$29,1))</f>
        <v>#REF!</v>
      </c>
      <c r="F90" s="93" t="e">
        <f>SUMIF(#REF!,B90&amp;LEFT($E$29,1),#REF!)</f>
        <v>#REF!</v>
      </c>
      <c r="G90" s="85" t="e">
        <f>COUNTIF(#REF!,B90&amp;LEFT($G$29,1))</f>
        <v>#REF!</v>
      </c>
      <c r="H90" s="93" t="e">
        <f>SUMIF(#REF!,B90&amp;LEFT($G$29,1),#REF!)</f>
        <v>#REF!</v>
      </c>
      <c r="I90" s="85" t="e">
        <f>COUNTIF(#REF!,B90&amp;LEFT($I$29,1))</f>
        <v>#REF!</v>
      </c>
      <c r="J90" s="93" t="e">
        <f>SUMIF(#REF!,B90&amp;LEFT($I$29,1),#REF!)</f>
        <v>#REF!</v>
      </c>
      <c r="K90" s="86"/>
    </row>
    <row r="91" spans="1:11" s="91" customFormat="1" ht="27" customHeight="1">
      <c r="A91" s="86" t="s">
        <v>24</v>
      </c>
      <c r="B91" s="86" t="s">
        <v>25</v>
      </c>
      <c r="C91" s="85" t="e">
        <f t="shared" si="10"/>
        <v>#REF!</v>
      </c>
      <c r="D91" s="93" t="e">
        <f t="shared" si="10"/>
        <v>#REF!</v>
      </c>
      <c r="E91" s="85" t="e">
        <f>COUNTIF(#REF!,B91&amp;LEFT($E$29,1))</f>
        <v>#REF!</v>
      </c>
      <c r="F91" s="93" t="e">
        <f>SUMIF(#REF!,B91&amp;LEFT($E$29,1),#REF!)</f>
        <v>#REF!</v>
      </c>
      <c r="G91" s="85" t="e">
        <f>COUNTIF(#REF!,B91&amp;LEFT($G$29,1))</f>
        <v>#REF!</v>
      </c>
      <c r="H91" s="93" t="e">
        <f>SUMIF(#REF!,B91&amp;LEFT($G$29,1),#REF!)</f>
        <v>#REF!</v>
      </c>
      <c r="I91" s="85" t="e">
        <f>COUNTIF(#REF!,B91&amp;LEFT($I$29,1))</f>
        <v>#REF!</v>
      </c>
      <c r="J91" s="93" t="e">
        <f>SUMIF(#REF!,B91&amp;LEFT($I$29,1),#REF!)</f>
        <v>#REF!</v>
      </c>
      <c r="K91" s="86"/>
    </row>
    <row r="92" spans="1:11" s="91" customFormat="1" ht="27" customHeight="1">
      <c r="A92" s="86" t="s">
        <v>26</v>
      </c>
      <c r="B92" s="86" t="s">
        <v>27</v>
      </c>
      <c r="C92" s="85" t="e">
        <f t="shared" si="10"/>
        <v>#REF!</v>
      </c>
      <c r="D92" s="93" t="e">
        <f t="shared" si="10"/>
        <v>#REF!</v>
      </c>
      <c r="E92" s="85" t="e">
        <f>COUNTIF(#REF!,B92&amp;LEFT($E$29,1))</f>
        <v>#REF!</v>
      </c>
      <c r="F92" s="93" t="e">
        <f>SUMIF(#REF!,B92&amp;LEFT($E$29,1),#REF!)</f>
        <v>#REF!</v>
      </c>
      <c r="G92" s="85" t="e">
        <f>COUNTIF(#REF!,B92&amp;LEFT($G$29,1))</f>
        <v>#REF!</v>
      </c>
      <c r="H92" s="93" t="e">
        <f>SUMIF(#REF!,B92&amp;LEFT($G$29,1),#REF!)</f>
        <v>#REF!</v>
      </c>
      <c r="I92" s="85" t="e">
        <f>COUNTIF(#REF!,B92&amp;LEFT($I$29,1))</f>
        <v>#REF!</v>
      </c>
      <c r="J92" s="93" t="e">
        <f>SUMIF(#REF!,B92&amp;LEFT($I$29,1),#REF!)</f>
        <v>#REF!</v>
      </c>
      <c r="K92" s="86"/>
    </row>
    <row r="93" spans="1:11" s="91" customFormat="1" ht="27" customHeight="1">
      <c r="A93" s="86" t="s">
        <v>28</v>
      </c>
      <c r="B93" s="86" t="s">
        <v>29</v>
      </c>
      <c r="C93" s="85" t="e">
        <f t="shared" si="10"/>
        <v>#REF!</v>
      </c>
      <c r="D93" s="93" t="e">
        <f t="shared" si="10"/>
        <v>#REF!</v>
      </c>
      <c r="E93" s="85" t="e">
        <f>COUNTIF(#REF!,B93&amp;LEFT($E$29,1))</f>
        <v>#REF!</v>
      </c>
      <c r="F93" s="93" t="e">
        <f>SUMIF(#REF!,B93&amp;LEFT($E$29,1),#REF!)</f>
        <v>#REF!</v>
      </c>
      <c r="G93" s="85" t="e">
        <f>COUNTIF(#REF!,B93&amp;LEFT($G$29,1))</f>
        <v>#REF!</v>
      </c>
      <c r="H93" s="93" t="e">
        <f>SUMIF(#REF!,B93&amp;LEFT($G$29,1),#REF!)</f>
        <v>#REF!</v>
      </c>
      <c r="I93" s="85" t="e">
        <f>COUNTIF(#REF!,B93&amp;LEFT($I$29,1))</f>
        <v>#REF!</v>
      </c>
      <c r="J93" s="93" t="e">
        <f>SUMIF(#REF!,B93&amp;LEFT($I$29,1),#REF!)</f>
        <v>#REF!</v>
      </c>
      <c r="K93" s="86"/>
    </row>
    <row r="94" spans="1:11" s="91" customFormat="1" ht="27" customHeight="1">
      <c r="A94" s="86" t="s">
        <v>30</v>
      </c>
      <c r="B94" s="86" t="s">
        <v>31</v>
      </c>
      <c r="C94" s="85" t="e">
        <f t="shared" si="10"/>
        <v>#REF!</v>
      </c>
      <c r="D94" s="93" t="e">
        <f t="shared" si="10"/>
        <v>#REF!</v>
      </c>
      <c r="E94" s="85" t="e">
        <f>COUNTIF(#REF!,B94&amp;LEFT($E$29,1))</f>
        <v>#REF!</v>
      </c>
      <c r="F94" s="93" t="e">
        <f>SUMIF(#REF!,B94&amp;LEFT($E$29,1),#REF!)</f>
        <v>#REF!</v>
      </c>
      <c r="G94" s="85" t="e">
        <f>COUNTIF(#REF!,B94&amp;LEFT($G$29,1))</f>
        <v>#REF!</v>
      </c>
      <c r="H94" s="93" t="e">
        <f>SUMIF(#REF!,B94&amp;LEFT($G$29,1),#REF!)</f>
        <v>#REF!</v>
      </c>
      <c r="I94" s="85" t="e">
        <f>COUNTIF(#REF!,B94&amp;LEFT($I$29,1))</f>
        <v>#REF!</v>
      </c>
      <c r="J94" s="93" t="e">
        <f>SUMIF(#REF!,B94&amp;LEFT($I$29,1),#REF!)</f>
        <v>#REF!</v>
      </c>
      <c r="K94" s="86"/>
    </row>
    <row r="95" spans="1:11" s="91" customFormat="1" ht="27" customHeight="1">
      <c r="A95" s="86" t="s">
        <v>32</v>
      </c>
      <c r="B95" s="86" t="s">
        <v>33</v>
      </c>
      <c r="C95" s="85" t="e">
        <f t="shared" si="10"/>
        <v>#REF!</v>
      </c>
      <c r="D95" s="93" t="e">
        <f t="shared" si="10"/>
        <v>#REF!</v>
      </c>
      <c r="E95" s="85" t="e">
        <f>COUNTIF(#REF!,B95&amp;LEFT($E$29,1))</f>
        <v>#REF!</v>
      </c>
      <c r="F95" s="93" t="e">
        <f>SUMIF(#REF!,B95&amp;LEFT($E$29,1),#REF!)</f>
        <v>#REF!</v>
      </c>
      <c r="G95" s="85" t="e">
        <f>COUNTIF(#REF!,B95&amp;LEFT($G$29,1))</f>
        <v>#REF!</v>
      </c>
      <c r="H95" s="93" t="e">
        <f>SUMIF(#REF!,B95&amp;LEFT($G$29,1),#REF!)</f>
        <v>#REF!</v>
      </c>
      <c r="I95" s="85" t="e">
        <f>COUNTIF(#REF!,B95&amp;LEFT($I$29,1))</f>
        <v>#REF!</v>
      </c>
      <c r="J95" s="93" t="e">
        <f>SUMIF(#REF!,B95&amp;LEFT($I$29,1),#REF!)</f>
        <v>#REF!</v>
      </c>
      <c r="K95" s="86"/>
    </row>
    <row r="96" spans="1:11" s="91" customFormat="1" ht="27" customHeight="1">
      <c r="A96" s="86" t="s">
        <v>34</v>
      </c>
      <c r="B96" s="86" t="s">
        <v>35</v>
      </c>
      <c r="C96" s="85" t="e">
        <f t="shared" si="10"/>
        <v>#REF!</v>
      </c>
      <c r="D96" s="93" t="e">
        <f t="shared" si="10"/>
        <v>#REF!</v>
      </c>
      <c r="E96" s="85" t="e">
        <f>COUNTIF(#REF!,B96&amp;LEFT($E$29,1))</f>
        <v>#REF!</v>
      </c>
      <c r="F96" s="93" t="e">
        <f>SUMIF(#REF!,B96&amp;LEFT($E$29,1),#REF!)</f>
        <v>#REF!</v>
      </c>
      <c r="G96" s="85" t="e">
        <f>COUNTIF(#REF!,B96&amp;LEFT($G$29,1))</f>
        <v>#REF!</v>
      </c>
      <c r="H96" s="93" t="e">
        <f>SUMIF(#REF!,B96&amp;LEFT($G$29,1),#REF!)</f>
        <v>#REF!</v>
      </c>
      <c r="I96" s="85" t="e">
        <f>COUNTIF(#REF!,B96&amp;LEFT($I$29,1))</f>
        <v>#REF!</v>
      </c>
      <c r="J96" s="93" t="e">
        <f>SUMIF(#REF!,B96&amp;LEFT($I$29,1),#REF!)</f>
        <v>#REF!</v>
      </c>
      <c r="K96" s="86"/>
    </row>
    <row r="97" spans="1:11" s="91" customFormat="1" ht="27" customHeight="1">
      <c r="A97" s="86" t="s">
        <v>36</v>
      </c>
      <c r="B97" s="86" t="s">
        <v>37</v>
      </c>
      <c r="C97" s="85" t="e">
        <f t="shared" si="10"/>
        <v>#REF!</v>
      </c>
      <c r="D97" s="93" t="e">
        <f t="shared" si="10"/>
        <v>#REF!</v>
      </c>
      <c r="E97" s="85" t="e">
        <f>COUNTIF(#REF!,B97&amp;LEFT($E$29,1))</f>
        <v>#REF!</v>
      </c>
      <c r="F97" s="93" t="e">
        <f>SUMIF(#REF!,B97&amp;LEFT($E$29,1),#REF!)</f>
        <v>#REF!</v>
      </c>
      <c r="G97" s="85" t="e">
        <f>COUNTIF(#REF!,B97&amp;LEFT($G$29,1))</f>
        <v>#REF!</v>
      </c>
      <c r="H97" s="93" t="e">
        <f>SUMIF(#REF!,B97&amp;LEFT($G$29,1),#REF!)</f>
        <v>#REF!</v>
      </c>
      <c r="I97" s="85" t="e">
        <f>COUNTIF(#REF!,B97&amp;LEFT($I$29,1))</f>
        <v>#REF!</v>
      </c>
      <c r="J97" s="93" t="e">
        <f>SUMIF(#REF!,B97&amp;LEFT($I$29,1),#REF!)</f>
        <v>#REF!</v>
      </c>
      <c r="K97" s="86"/>
    </row>
    <row r="98" spans="1:11" s="91" customFormat="1" ht="27" customHeight="1">
      <c r="A98" s="86" t="s">
        <v>38</v>
      </c>
      <c r="B98" s="86" t="s">
        <v>39</v>
      </c>
      <c r="C98" s="85" t="e">
        <f t="shared" si="10"/>
        <v>#REF!</v>
      </c>
      <c r="D98" s="93" t="e">
        <f t="shared" si="10"/>
        <v>#REF!</v>
      </c>
      <c r="E98" s="85" t="e">
        <f>COUNTIF(#REF!,B98&amp;LEFT($E$29,1))</f>
        <v>#REF!</v>
      </c>
      <c r="F98" s="93" t="e">
        <f>SUMIF(#REF!,B98&amp;LEFT($E$29,1),#REF!)</f>
        <v>#REF!</v>
      </c>
      <c r="G98" s="85" t="e">
        <f>COUNTIF(#REF!,B98&amp;LEFT($G$29,1))</f>
        <v>#REF!</v>
      </c>
      <c r="H98" s="93" t="e">
        <f>SUMIF(#REF!,B98&amp;LEFT($G$29,1),#REF!)</f>
        <v>#REF!</v>
      </c>
      <c r="I98" s="85" t="e">
        <f>COUNTIF(#REF!,B98&amp;LEFT($I$29,1))</f>
        <v>#REF!</v>
      </c>
      <c r="J98" s="93" t="e">
        <f>SUMIF(#REF!,B98&amp;LEFT($I$29,1),#REF!)</f>
        <v>#REF!</v>
      </c>
      <c r="K98" s="86"/>
    </row>
    <row r="99" spans="1:11" s="91" customFormat="1" ht="27" customHeight="1">
      <c r="A99" s="86" t="s">
        <v>40</v>
      </c>
      <c r="B99" s="86" t="s">
        <v>41</v>
      </c>
      <c r="C99" s="85" t="e">
        <f t="shared" si="10"/>
        <v>#REF!</v>
      </c>
      <c r="D99" s="93" t="e">
        <f t="shared" si="10"/>
        <v>#REF!</v>
      </c>
      <c r="E99" s="85" t="e">
        <f>COUNTIF(#REF!,B99&amp;LEFT($E$29,1))</f>
        <v>#REF!</v>
      </c>
      <c r="F99" s="93" t="e">
        <f>SUMIF(#REF!,B99&amp;LEFT($E$29,1),#REF!)</f>
        <v>#REF!</v>
      </c>
      <c r="G99" s="85" t="e">
        <f>COUNTIF(#REF!,B99&amp;LEFT($G$29,1))</f>
        <v>#REF!</v>
      </c>
      <c r="H99" s="93" t="e">
        <f>SUMIF(#REF!,B99&amp;LEFT($G$29,1),#REF!)</f>
        <v>#REF!</v>
      </c>
      <c r="I99" s="85" t="e">
        <f>COUNTIF(#REF!,B99&amp;LEFT($I$29,1))</f>
        <v>#REF!</v>
      </c>
      <c r="J99" s="93" t="e">
        <f>SUMIF(#REF!,B99&amp;LEFT($I$29,1),#REF!)</f>
        <v>#REF!</v>
      </c>
      <c r="K99" s="86"/>
    </row>
    <row r="100" spans="1:11" s="91" customFormat="1" ht="27" customHeight="1">
      <c r="A100" s="86" t="s">
        <v>42</v>
      </c>
      <c r="B100" s="86" t="s">
        <v>3</v>
      </c>
      <c r="C100" s="85" t="e">
        <f t="shared" si="10"/>
        <v>#REF!</v>
      </c>
      <c r="D100" s="93" t="e">
        <f t="shared" si="10"/>
        <v>#REF!</v>
      </c>
      <c r="E100" s="85" t="e">
        <f>COUNTIF(#REF!,B100&amp;LEFT($E$29,1))</f>
        <v>#REF!</v>
      </c>
      <c r="F100" s="93" t="e">
        <f>SUMIF(#REF!,B100&amp;LEFT($E$29,1),#REF!)</f>
        <v>#REF!</v>
      </c>
      <c r="G100" s="85" t="e">
        <f>COUNTIF(#REF!,B100&amp;LEFT($G$29,1))</f>
        <v>#REF!</v>
      </c>
      <c r="H100" s="93" t="e">
        <f>SUMIF(#REF!,B100&amp;LEFT($G$29,1),#REF!)</f>
        <v>#REF!</v>
      </c>
      <c r="I100" s="85" t="e">
        <f>COUNTIF(#REF!,B100&amp;LEFT($I$29,1))</f>
        <v>#REF!</v>
      </c>
      <c r="J100" s="93" t="e">
        <f>SUMIF(#REF!,B100&amp;LEFT($I$29,1),#REF!)</f>
        <v>#REF!</v>
      </c>
      <c r="K100" s="86"/>
    </row>
    <row r="101" spans="1:11" s="91" customFormat="1" ht="27" customHeight="1">
      <c r="A101" s="86" t="s">
        <v>44</v>
      </c>
      <c r="B101" s="86" t="s">
        <v>45</v>
      </c>
      <c r="C101" s="85" t="e">
        <f t="shared" si="10"/>
        <v>#REF!</v>
      </c>
      <c r="D101" s="93" t="e">
        <f t="shared" si="10"/>
        <v>#REF!</v>
      </c>
      <c r="E101" s="85" t="e">
        <f>COUNTIF(#REF!,B101&amp;LEFT($E$29,1))</f>
        <v>#REF!</v>
      </c>
      <c r="F101" s="93" t="e">
        <f>SUMIF(#REF!,B101&amp;LEFT($E$29,1),#REF!)</f>
        <v>#REF!</v>
      </c>
      <c r="G101" s="85" t="e">
        <f>COUNTIF(#REF!,B101&amp;LEFT($G$29,1))</f>
        <v>#REF!</v>
      </c>
      <c r="H101" s="93" t="e">
        <f>SUMIF(#REF!,B101&amp;LEFT($G$29,1),#REF!)</f>
        <v>#REF!</v>
      </c>
      <c r="I101" s="85" t="e">
        <f>COUNTIF(#REF!,B101&amp;LEFT($I$29,1))</f>
        <v>#REF!</v>
      </c>
      <c r="J101" s="93" t="e">
        <f>SUMIF(#REF!,B101&amp;LEFT($I$29,1),#REF!)</f>
        <v>#REF!</v>
      </c>
      <c r="K101" s="86"/>
    </row>
    <row r="102" spans="1:11" s="91" customFormat="1" ht="27" customHeight="1">
      <c r="A102" s="86" t="s">
        <v>46</v>
      </c>
      <c r="B102" s="86" t="s">
        <v>47</v>
      </c>
      <c r="C102" s="85" t="e">
        <f t="shared" si="10"/>
        <v>#REF!</v>
      </c>
      <c r="D102" s="93" t="e">
        <f t="shared" si="10"/>
        <v>#REF!</v>
      </c>
      <c r="E102" s="85" t="e">
        <f>COUNTIF(#REF!,B102&amp;LEFT($E$29,1))</f>
        <v>#REF!</v>
      </c>
      <c r="F102" s="93" t="e">
        <f>SUMIF(#REF!,B102&amp;LEFT($E$29,1),#REF!)</f>
        <v>#REF!</v>
      </c>
      <c r="G102" s="85" t="e">
        <f>COUNTIF(#REF!,B102&amp;LEFT($G$29,1))</f>
        <v>#REF!</v>
      </c>
      <c r="H102" s="93" t="e">
        <f>SUMIF(#REF!,B102&amp;LEFT($G$29,1),#REF!)</f>
        <v>#REF!</v>
      </c>
      <c r="I102" s="85" t="e">
        <f>COUNTIF(#REF!,B102&amp;LEFT($I$29,1))</f>
        <v>#REF!</v>
      </c>
      <c r="J102" s="93" t="e">
        <f>SUMIF(#REF!,B102&amp;LEFT($I$29,1),#REF!)</f>
        <v>#REF!</v>
      </c>
      <c r="K102" s="86"/>
    </row>
    <row r="103" spans="1:11" s="91" customFormat="1" ht="27" customHeight="1">
      <c r="A103" s="86" t="s">
        <v>4</v>
      </c>
      <c r="B103" s="86" t="s">
        <v>5</v>
      </c>
      <c r="C103" s="85" t="e">
        <f t="shared" si="10"/>
        <v>#REF!</v>
      </c>
      <c r="D103" s="93" t="e">
        <f t="shared" si="10"/>
        <v>#REF!</v>
      </c>
      <c r="E103" s="85" t="e">
        <f>COUNTIF(#REF!,B103&amp;LEFT($E$29,1))</f>
        <v>#REF!</v>
      </c>
      <c r="F103" s="93" t="e">
        <f>SUMIF(#REF!,B103&amp;LEFT($E$29,1),#REF!)</f>
        <v>#REF!</v>
      </c>
      <c r="G103" s="85" t="e">
        <f>COUNTIF(#REF!,B103&amp;LEFT($G$29,1))</f>
        <v>#REF!</v>
      </c>
      <c r="H103" s="93" t="e">
        <f>SUMIF(#REF!,B103&amp;LEFT($G$29,1),#REF!)</f>
        <v>#REF!</v>
      </c>
      <c r="I103" s="85" t="e">
        <f>COUNTIF(#REF!,B103&amp;LEFT($I$29,1))</f>
        <v>#REF!</v>
      </c>
      <c r="J103" s="93" t="e">
        <f>SUMIF(#REF!,B103&amp;LEFT($I$29,1),#REF!)</f>
        <v>#REF!</v>
      </c>
      <c r="K103" s="86"/>
    </row>
    <row r="104" spans="1:11" s="91" customFormat="1" ht="27" customHeight="1">
      <c r="A104" s="86" t="s">
        <v>6</v>
      </c>
      <c r="B104" s="86" t="s">
        <v>7</v>
      </c>
      <c r="C104" s="85" t="e">
        <f t="shared" si="10"/>
        <v>#REF!</v>
      </c>
      <c r="D104" s="93" t="e">
        <f t="shared" si="10"/>
        <v>#REF!</v>
      </c>
      <c r="E104" s="85" t="e">
        <f>COUNTIF(#REF!,B104&amp;LEFT($E$29,1))</f>
        <v>#REF!</v>
      </c>
      <c r="F104" s="93" t="e">
        <f>SUMIF(#REF!,B104&amp;LEFT($E$29,1),#REF!)</f>
        <v>#REF!</v>
      </c>
      <c r="G104" s="85" t="e">
        <f>COUNTIF(#REF!,B104&amp;LEFT($G$29,1))</f>
        <v>#REF!</v>
      </c>
      <c r="H104" s="93" t="e">
        <f>SUMIF(#REF!,B104&amp;LEFT($G$29,1),#REF!)</f>
        <v>#REF!</v>
      </c>
      <c r="I104" s="85" t="e">
        <f>COUNTIF(#REF!,B104&amp;LEFT($I$29,1))</f>
        <v>#REF!</v>
      </c>
      <c r="J104" s="93" t="e">
        <f>SUMIF(#REF!,B104&amp;LEFT($I$29,1),#REF!)</f>
        <v>#REF!</v>
      </c>
      <c r="K104" s="86"/>
    </row>
    <row r="105" spans="1:11" s="91" customFormat="1" ht="27" customHeight="1">
      <c r="A105" s="86" t="s">
        <v>89</v>
      </c>
      <c r="B105" s="86" t="s">
        <v>90</v>
      </c>
      <c r="C105" s="85" t="e">
        <f t="shared" si="10"/>
        <v>#REF!</v>
      </c>
      <c r="D105" s="93" t="e">
        <f t="shared" si="10"/>
        <v>#REF!</v>
      </c>
      <c r="E105" s="85" t="e">
        <f>COUNTIF(#REF!,B105&amp;LEFT($E$29,1))</f>
        <v>#REF!</v>
      </c>
      <c r="F105" s="93" t="e">
        <f>SUMIF(#REF!,B105&amp;LEFT($E$29,1),#REF!)</f>
        <v>#REF!</v>
      </c>
      <c r="G105" s="85" t="e">
        <f>COUNTIF(#REF!,B105&amp;LEFT($G$29,1))</f>
        <v>#REF!</v>
      </c>
      <c r="H105" s="93" t="e">
        <f>SUMIF(#REF!,B105&amp;LEFT($G$29,1),#REF!)</f>
        <v>#REF!</v>
      </c>
      <c r="I105" s="85" t="e">
        <f>COUNTIF(#REF!,B105&amp;LEFT($I$29,1))</f>
        <v>#REF!</v>
      </c>
      <c r="J105" s="93" t="e">
        <f>SUMIF(#REF!,B105&amp;LEFT($I$29,1),#REF!)</f>
        <v>#REF!</v>
      </c>
      <c r="K105" s="86"/>
    </row>
    <row r="106" spans="1:11" s="91" customFormat="1" ht="27" customHeight="1">
      <c r="A106" s="86" t="s">
        <v>48</v>
      </c>
      <c r="B106" s="86" t="s">
        <v>49</v>
      </c>
      <c r="C106" s="85" t="e">
        <f t="shared" si="10"/>
        <v>#REF!</v>
      </c>
      <c r="D106" s="93" t="e">
        <f t="shared" si="10"/>
        <v>#REF!</v>
      </c>
      <c r="E106" s="85" t="e">
        <f>COUNTIF(#REF!,B106&amp;LEFT($E$29,1))</f>
        <v>#REF!</v>
      </c>
      <c r="F106" s="93" t="e">
        <f>SUMIF(#REF!,B106&amp;LEFT($E$29,1),#REF!)</f>
        <v>#REF!</v>
      </c>
      <c r="G106" s="85" t="e">
        <f>COUNTIF(#REF!,B106&amp;LEFT($G$29,1))</f>
        <v>#REF!</v>
      </c>
      <c r="H106" s="93" t="e">
        <f>SUMIF(#REF!,B106&amp;LEFT($G$29,1),#REF!)</f>
        <v>#REF!</v>
      </c>
      <c r="I106" s="85" t="e">
        <f>COUNTIF(#REF!,B106&amp;LEFT($I$29,1))</f>
        <v>#REF!</v>
      </c>
      <c r="J106" s="93" t="e">
        <f>SUMIF(#REF!,B106&amp;LEFT($I$29,1),#REF!)</f>
        <v>#REF!</v>
      </c>
      <c r="K106" s="86"/>
    </row>
    <row r="107" spans="1:11" s="91" customFormat="1" ht="27" customHeight="1">
      <c r="A107" s="86" t="s">
        <v>50</v>
      </c>
      <c r="B107" s="86" t="s">
        <v>51</v>
      </c>
      <c r="C107" s="85" t="e">
        <f t="shared" si="10"/>
        <v>#REF!</v>
      </c>
      <c r="D107" s="93" t="e">
        <f t="shared" si="10"/>
        <v>#REF!</v>
      </c>
      <c r="E107" s="85" t="e">
        <f>COUNTIF(#REF!,B107&amp;LEFT($E$29,1))</f>
        <v>#REF!</v>
      </c>
      <c r="F107" s="93" t="e">
        <f>SUMIF(#REF!,B107&amp;LEFT($E$29,1),#REF!)</f>
        <v>#REF!</v>
      </c>
      <c r="G107" s="85" t="e">
        <f>COUNTIF(#REF!,B107&amp;LEFT($G$29,1))</f>
        <v>#REF!</v>
      </c>
      <c r="H107" s="93" t="e">
        <f>SUMIF(#REF!,B107&amp;LEFT($G$29,1),#REF!)</f>
        <v>#REF!</v>
      </c>
      <c r="I107" s="85" t="e">
        <f>COUNTIF(#REF!,B107&amp;LEFT($I$29,1))</f>
        <v>#REF!</v>
      </c>
      <c r="J107" s="93" t="e">
        <f>SUMIF(#REF!,B107&amp;LEFT($I$29,1),#REF!)</f>
        <v>#REF!</v>
      </c>
      <c r="K107" s="86"/>
    </row>
    <row r="108" spans="1:11" s="91" customFormat="1" ht="27" customHeight="1">
      <c r="A108" s="86" t="s">
        <v>3065</v>
      </c>
      <c r="B108" s="86" t="s">
        <v>3066</v>
      </c>
      <c r="C108" s="85" t="e">
        <f t="shared" si="10"/>
        <v>#REF!</v>
      </c>
      <c r="D108" s="93" t="e">
        <f t="shared" si="10"/>
        <v>#REF!</v>
      </c>
      <c r="E108" s="85" t="e">
        <f>COUNTIF(#REF!,B108&amp;LEFT($E$29,1))</f>
        <v>#REF!</v>
      </c>
      <c r="F108" s="93" t="e">
        <f>SUMIF(#REF!,B108&amp;LEFT($E$29,1),#REF!)</f>
        <v>#REF!</v>
      </c>
      <c r="G108" s="85" t="e">
        <f>COUNTIF(#REF!,B108&amp;LEFT($G$29,1))</f>
        <v>#REF!</v>
      </c>
      <c r="H108" s="93" t="e">
        <f>SUMIF(#REF!,B108&amp;LEFT($G$29,1),#REF!)</f>
        <v>#REF!</v>
      </c>
      <c r="I108" s="85" t="e">
        <f>COUNTIF(#REF!,B108&amp;LEFT($I$29,1))</f>
        <v>#REF!</v>
      </c>
      <c r="J108" s="93" t="e">
        <f>SUMIF(#REF!,B108&amp;LEFT($I$29,1),#REF!)</f>
        <v>#REF!</v>
      </c>
      <c r="K108" s="86"/>
    </row>
    <row r="109" spans="1:11" ht="39.950000000000003" customHeight="1">
      <c r="A109" s="87" t="s">
        <v>3057</v>
      </c>
      <c r="B109" s="88"/>
      <c r="C109" s="88"/>
      <c r="D109" s="88"/>
      <c r="E109" s="88"/>
      <c r="F109" s="88"/>
      <c r="G109" s="88"/>
      <c r="H109" s="88"/>
      <c r="I109" s="88"/>
      <c r="J109" s="88"/>
      <c r="K109" s="88"/>
    </row>
    <row r="110" spans="1:11" s="91" customFormat="1" ht="20.100000000000001" customHeight="1">
      <c r="A110" s="183" t="s">
        <v>8</v>
      </c>
      <c r="B110" s="90"/>
      <c r="C110" s="183" t="s">
        <v>9</v>
      </c>
      <c r="D110" s="183"/>
      <c r="E110" s="183" t="s">
        <v>10</v>
      </c>
      <c r="F110" s="183"/>
      <c r="G110" s="183" t="s">
        <v>11</v>
      </c>
      <c r="H110" s="183"/>
      <c r="I110" s="183" t="s">
        <v>12</v>
      </c>
      <c r="J110" s="183"/>
      <c r="K110" s="183" t="s">
        <v>13</v>
      </c>
    </row>
    <row r="111" spans="1:11" s="91" customFormat="1" ht="20.100000000000001" customHeight="1">
      <c r="A111" s="183"/>
      <c r="B111" s="90"/>
      <c r="C111" s="121" t="s">
        <v>14</v>
      </c>
      <c r="D111" s="123" t="s">
        <v>3131</v>
      </c>
      <c r="E111" s="121" t="s">
        <v>14</v>
      </c>
      <c r="F111" s="123" t="s">
        <v>3131</v>
      </c>
      <c r="G111" s="121" t="s">
        <v>14</v>
      </c>
      <c r="H111" s="123" t="s">
        <v>3131</v>
      </c>
      <c r="I111" s="121" t="s">
        <v>14</v>
      </c>
      <c r="J111" s="123" t="s">
        <v>3131</v>
      </c>
      <c r="K111" s="183"/>
    </row>
    <row r="112" spans="1:11" s="91" customFormat="1" ht="27" customHeight="1">
      <c r="A112" s="86" t="s">
        <v>9</v>
      </c>
      <c r="B112" s="86"/>
      <c r="C112" s="85" t="e">
        <f t="shared" ref="C112:D135" si="12">SUM(E112,G112,I112)</f>
        <v>#REF!</v>
      </c>
      <c r="D112" s="93" t="e">
        <f t="shared" si="12"/>
        <v>#REF!</v>
      </c>
      <c r="E112" s="85" t="e">
        <f t="shared" ref="E112:J112" si="13">SUM(E113:E135)</f>
        <v>#REF!</v>
      </c>
      <c r="F112" s="93" t="e">
        <f t="shared" si="13"/>
        <v>#REF!</v>
      </c>
      <c r="G112" s="85" t="e">
        <f t="shared" si="13"/>
        <v>#REF!</v>
      </c>
      <c r="H112" s="93" t="e">
        <f t="shared" si="13"/>
        <v>#REF!</v>
      </c>
      <c r="I112" s="85" t="e">
        <f t="shared" si="13"/>
        <v>#REF!</v>
      </c>
      <c r="J112" s="93" t="e">
        <f t="shared" si="13"/>
        <v>#REF!</v>
      </c>
      <c r="K112" s="86"/>
    </row>
    <row r="113" spans="1:11" s="91" customFormat="1" ht="27" customHeight="1">
      <c r="A113" s="86" t="s">
        <v>0</v>
      </c>
      <c r="B113" s="86" t="s">
        <v>0</v>
      </c>
      <c r="C113" s="85" t="e">
        <f t="shared" si="12"/>
        <v>#REF!</v>
      </c>
      <c r="D113" s="93" t="e">
        <f t="shared" si="12"/>
        <v>#REF!</v>
      </c>
      <c r="E113" s="85" t="e">
        <f>COUNTIF(#REF!,B113&amp;LEFT($E$29,1))</f>
        <v>#REF!</v>
      </c>
      <c r="F113" s="93" t="e">
        <f>SUMIF(#REF!,B113&amp;LEFT($E$29,1),#REF!)</f>
        <v>#REF!</v>
      </c>
      <c r="G113" s="85" t="e">
        <f>COUNTIF(#REF!,B113&amp;LEFT($G$29,1))</f>
        <v>#REF!</v>
      </c>
      <c r="H113" s="93" t="e">
        <f>SUMIF(#REF!,B113&amp;LEFT($G$29,1),#REF!)</f>
        <v>#REF!</v>
      </c>
      <c r="I113" s="85" t="e">
        <f>COUNTIF(#REF!,B113&amp;LEFT($I$29,1))</f>
        <v>#REF!</v>
      </c>
      <c r="J113" s="93" t="e">
        <f>SUMIF(#REF!,B113&amp;LEFT($I$29,1),#REF!)</f>
        <v>#REF!</v>
      </c>
      <c r="K113" s="86"/>
    </row>
    <row r="114" spans="1:11" s="91" customFormat="1" ht="27" customHeight="1">
      <c r="A114" s="86" t="s">
        <v>1</v>
      </c>
      <c r="B114" s="86" t="s">
        <v>1</v>
      </c>
      <c r="C114" s="85" t="e">
        <f t="shared" si="12"/>
        <v>#REF!</v>
      </c>
      <c r="D114" s="93" t="e">
        <f t="shared" si="12"/>
        <v>#REF!</v>
      </c>
      <c r="E114" s="85" t="e">
        <f>COUNTIF(#REF!,B114&amp;LEFT($E$29,1))</f>
        <v>#REF!</v>
      </c>
      <c r="F114" s="93" t="e">
        <f>SUMIF(#REF!,B114&amp;LEFT($E$29,1),#REF!)</f>
        <v>#REF!</v>
      </c>
      <c r="G114" s="85" t="e">
        <f>COUNTIF(#REF!,B114&amp;LEFT($G$29,1))</f>
        <v>#REF!</v>
      </c>
      <c r="H114" s="93" t="e">
        <f>SUMIF(#REF!,B114&amp;LEFT($G$29,1),#REF!)</f>
        <v>#REF!</v>
      </c>
      <c r="I114" s="85" t="e">
        <f>COUNTIF(#REF!,B114&amp;LEFT($I$29,1))</f>
        <v>#REF!</v>
      </c>
      <c r="J114" s="93" t="e">
        <f>SUMIF(#REF!,B114&amp;LEFT($I$29,1),#REF!)</f>
        <v>#REF!</v>
      </c>
      <c r="K114" s="86"/>
    </row>
    <row r="115" spans="1:11" s="91" customFormat="1" ht="27" customHeight="1">
      <c r="A115" s="86" t="s">
        <v>18</v>
      </c>
      <c r="B115" s="86" t="s">
        <v>19</v>
      </c>
      <c r="C115" s="85" t="e">
        <f t="shared" si="12"/>
        <v>#REF!</v>
      </c>
      <c r="D115" s="93" t="e">
        <f t="shared" si="12"/>
        <v>#REF!</v>
      </c>
      <c r="E115" s="85" t="e">
        <f>COUNTIF(#REF!,B115&amp;LEFT($E$29,1))</f>
        <v>#REF!</v>
      </c>
      <c r="F115" s="93" t="e">
        <f>SUMIF(#REF!,B115&amp;LEFT($E$29,1),#REF!)</f>
        <v>#REF!</v>
      </c>
      <c r="G115" s="85" t="e">
        <f>COUNTIF(#REF!,B115&amp;LEFT($G$29,1))</f>
        <v>#REF!</v>
      </c>
      <c r="H115" s="93" t="e">
        <f>SUMIF(#REF!,B115&amp;LEFT($G$29,1),#REF!)</f>
        <v>#REF!</v>
      </c>
      <c r="I115" s="85" t="e">
        <f>COUNTIF(#REF!,B115&amp;LEFT($I$29,1))</f>
        <v>#REF!</v>
      </c>
      <c r="J115" s="93" t="e">
        <f>SUMIF(#REF!,B115&amp;LEFT($I$29,1),#REF!)</f>
        <v>#REF!</v>
      </c>
      <c r="K115" s="86"/>
    </row>
    <row r="116" spans="1:11" s="91" customFormat="1" ht="27" customHeight="1">
      <c r="A116" s="86" t="s">
        <v>20</v>
      </c>
      <c r="B116" s="86" t="s">
        <v>21</v>
      </c>
      <c r="C116" s="85" t="e">
        <f t="shared" si="12"/>
        <v>#REF!</v>
      </c>
      <c r="D116" s="93" t="e">
        <f t="shared" si="12"/>
        <v>#REF!</v>
      </c>
      <c r="E116" s="85" t="e">
        <f>COUNTIF(#REF!,B116&amp;LEFT($E$29,1))</f>
        <v>#REF!</v>
      </c>
      <c r="F116" s="93" t="e">
        <f>SUMIF(#REF!,B116&amp;LEFT($E$29,1),#REF!)</f>
        <v>#REF!</v>
      </c>
      <c r="G116" s="85" t="e">
        <f>COUNTIF(#REF!,B116&amp;LEFT($G$29,1))</f>
        <v>#REF!</v>
      </c>
      <c r="H116" s="93" t="e">
        <f>SUMIF(#REF!,B116&amp;LEFT($G$29,1),#REF!)</f>
        <v>#REF!</v>
      </c>
      <c r="I116" s="85" t="e">
        <f>COUNTIF(#REF!,B116&amp;LEFT($I$29,1))</f>
        <v>#REF!</v>
      </c>
      <c r="J116" s="93" t="e">
        <f>SUMIF(#REF!,B116&amp;LEFT($I$29,1),#REF!)</f>
        <v>#REF!</v>
      </c>
      <c r="K116" s="86"/>
    </row>
    <row r="117" spans="1:11" s="91" customFormat="1" ht="27" customHeight="1">
      <c r="A117" s="86" t="s">
        <v>22</v>
      </c>
      <c r="B117" s="86" t="s">
        <v>2</v>
      </c>
      <c r="C117" s="85" t="e">
        <f t="shared" si="12"/>
        <v>#REF!</v>
      </c>
      <c r="D117" s="93" t="e">
        <f t="shared" si="12"/>
        <v>#REF!</v>
      </c>
      <c r="E117" s="85" t="e">
        <f>COUNTIF(#REF!,B117&amp;LEFT($E$29,1))</f>
        <v>#REF!</v>
      </c>
      <c r="F117" s="93" t="e">
        <f>SUMIF(#REF!,B117&amp;LEFT($E$29,1),#REF!)</f>
        <v>#REF!</v>
      </c>
      <c r="G117" s="85" t="e">
        <f>COUNTIF(#REF!,B117&amp;LEFT($G$29,1))</f>
        <v>#REF!</v>
      </c>
      <c r="H117" s="93" t="e">
        <f>SUMIF(#REF!,B117&amp;LEFT($G$29,1),#REF!)</f>
        <v>#REF!</v>
      </c>
      <c r="I117" s="85" t="e">
        <f>COUNTIF(#REF!,B117&amp;LEFT($I$29,1))</f>
        <v>#REF!</v>
      </c>
      <c r="J117" s="93" t="e">
        <f>SUMIF(#REF!,B117&amp;LEFT($I$29,1),#REF!)</f>
        <v>#REF!</v>
      </c>
      <c r="K117" s="86"/>
    </row>
    <row r="118" spans="1:11" s="91" customFormat="1" ht="27" customHeight="1">
      <c r="A118" s="86" t="s">
        <v>24</v>
      </c>
      <c r="B118" s="86" t="s">
        <v>25</v>
      </c>
      <c r="C118" s="85" t="e">
        <f t="shared" si="12"/>
        <v>#REF!</v>
      </c>
      <c r="D118" s="93" t="e">
        <f t="shared" si="12"/>
        <v>#REF!</v>
      </c>
      <c r="E118" s="85" t="e">
        <f>COUNTIF(#REF!,B118&amp;LEFT($E$29,1))</f>
        <v>#REF!</v>
      </c>
      <c r="F118" s="93" t="e">
        <f>SUMIF(#REF!,B118&amp;LEFT($E$29,1),#REF!)</f>
        <v>#REF!</v>
      </c>
      <c r="G118" s="85" t="e">
        <f>COUNTIF(#REF!,B118&amp;LEFT($G$29,1))</f>
        <v>#REF!</v>
      </c>
      <c r="H118" s="93" t="e">
        <f>SUMIF(#REF!,B118&amp;LEFT($G$29,1),#REF!)</f>
        <v>#REF!</v>
      </c>
      <c r="I118" s="85" t="e">
        <f>COUNTIF(#REF!,B118&amp;LEFT($I$29,1))</f>
        <v>#REF!</v>
      </c>
      <c r="J118" s="93" t="e">
        <f>SUMIF(#REF!,B118&amp;LEFT($I$29,1),#REF!)</f>
        <v>#REF!</v>
      </c>
      <c r="K118" s="86"/>
    </row>
    <row r="119" spans="1:11" s="91" customFormat="1" ht="27" customHeight="1">
      <c r="A119" s="86" t="s">
        <v>26</v>
      </c>
      <c r="B119" s="86" t="s">
        <v>27</v>
      </c>
      <c r="C119" s="85" t="e">
        <f t="shared" si="12"/>
        <v>#REF!</v>
      </c>
      <c r="D119" s="93" t="e">
        <f t="shared" si="12"/>
        <v>#REF!</v>
      </c>
      <c r="E119" s="85" t="e">
        <f>COUNTIF(#REF!,B119&amp;LEFT($E$29,1))</f>
        <v>#REF!</v>
      </c>
      <c r="F119" s="93" t="e">
        <f>SUMIF(#REF!,B119&amp;LEFT($E$29,1),#REF!)</f>
        <v>#REF!</v>
      </c>
      <c r="G119" s="85" t="e">
        <f>COUNTIF(#REF!,B119&amp;LEFT($G$29,1))</f>
        <v>#REF!</v>
      </c>
      <c r="H119" s="93" t="e">
        <f>SUMIF(#REF!,B119&amp;LEFT($G$29,1),#REF!)</f>
        <v>#REF!</v>
      </c>
      <c r="I119" s="85" t="e">
        <f>COUNTIF(#REF!,B119&amp;LEFT($I$29,1))</f>
        <v>#REF!</v>
      </c>
      <c r="J119" s="93" t="e">
        <f>SUMIF(#REF!,B119&amp;LEFT($I$29,1),#REF!)</f>
        <v>#REF!</v>
      </c>
      <c r="K119" s="86"/>
    </row>
    <row r="120" spans="1:11" s="91" customFormat="1" ht="27" customHeight="1">
      <c r="A120" s="86" t="s">
        <v>28</v>
      </c>
      <c r="B120" s="86" t="s">
        <v>29</v>
      </c>
      <c r="C120" s="85" t="e">
        <f t="shared" si="12"/>
        <v>#REF!</v>
      </c>
      <c r="D120" s="93" t="e">
        <f t="shared" si="12"/>
        <v>#REF!</v>
      </c>
      <c r="E120" s="85" t="e">
        <f>COUNTIF(#REF!,B120&amp;LEFT($E$29,1))</f>
        <v>#REF!</v>
      </c>
      <c r="F120" s="93" t="e">
        <f>SUMIF(#REF!,B120&amp;LEFT($E$29,1),#REF!)</f>
        <v>#REF!</v>
      </c>
      <c r="G120" s="85" t="e">
        <f>COUNTIF(#REF!,B120&amp;LEFT($G$29,1))</f>
        <v>#REF!</v>
      </c>
      <c r="H120" s="93" t="e">
        <f>SUMIF(#REF!,B120&amp;LEFT($G$29,1),#REF!)</f>
        <v>#REF!</v>
      </c>
      <c r="I120" s="85" t="e">
        <f>COUNTIF(#REF!,B120&amp;LEFT($I$29,1))</f>
        <v>#REF!</v>
      </c>
      <c r="J120" s="93" t="e">
        <f>SUMIF(#REF!,B120&amp;LEFT($I$29,1),#REF!)</f>
        <v>#REF!</v>
      </c>
      <c r="K120" s="86"/>
    </row>
    <row r="121" spans="1:11" s="91" customFormat="1" ht="27" customHeight="1">
      <c r="A121" s="86" t="s">
        <v>30</v>
      </c>
      <c r="B121" s="86" t="s">
        <v>31</v>
      </c>
      <c r="C121" s="85" t="e">
        <f t="shared" si="12"/>
        <v>#REF!</v>
      </c>
      <c r="D121" s="93" t="e">
        <f t="shared" si="12"/>
        <v>#REF!</v>
      </c>
      <c r="E121" s="85" t="e">
        <f>COUNTIF(#REF!,B121&amp;LEFT($E$29,1))</f>
        <v>#REF!</v>
      </c>
      <c r="F121" s="93" t="e">
        <f>SUMIF(#REF!,B121&amp;LEFT($E$29,1),#REF!)</f>
        <v>#REF!</v>
      </c>
      <c r="G121" s="85" t="e">
        <f>COUNTIF(#REF!,B121&amp;LEFT($G$29,1))</f>
        <v>#REF!</v>
      </c>
      <c r="H121" s="93" t="e">
        <f>SUMIF(#REF!,B121&amp;LEFT($G$29,1),#REF!)</f>
        <v>#REF!</v>
      </c>
      <c r="I121" s="85" t="e">
        <f>COUNTIF(#REF!,B121&amp;LEFT($I$29,1))</f>
        <v>#REF!</v>
      </c>
      <c r="J121" s="93" t="e">
        <f>SUMIF(#REF!,B121&amp;LEFT($I$29,1),#REF!)</f>
        <v>#REF!</v>
      </c>
      <c r="K121" s="86"/>
    </row>
    <row r="122" spans="1:11" s="91" customFormat="1" ht="27" customHeight="1">
      <c r="A122" s="86" t="s">
        <v>32</v>
      </c>
      <c r="B122" s="86" t="s">
        <v>33</v>
      </c>
      <c r="C122" s="85" t="e">
        <f t="shared" si="12"/>
        <v>#REF!</v>
      </c>
      <c r="D122" s="93" t="e">
        <f t="shared" si="12"/>
        <v>#REF!</v>
      </c>
      <c r="E122" s="85" t="e">
        <f>COUNTIF(#REF!,B122&amp;LEFT($E$29,1))</f>
        <v>#REF!</v>
      </c>
      <c r="F122" s="93" t="e">
        <f>SUMIF(#REF!,B122&amp;LEFT($E$29,1),#REF!)</f>
        <v>#REF!</v>
      </c>
      <c r="G122" s="85" t="e">
        <f>COUNTIF(#REF!,B122&amp;LEFT($G$29,1))</f>
        <v>#REF!</v>
      </c>
      <c r="H122" s="93" t="e">
        <f>SUMIF(#REF!,B122&amp;LEFT($G$29,1),#REF!)</f>
        <v>#REF!</v>
      </c>
      <c r="I122" s="85" t="e">
        <f>COUNTIF(#REF!,B122&amp;LEFT($I$29,1))</f>
        <v>#REF!</v>
      </c>
      <c r="J122" s="93" t="e">
        <f>SUMIF(#REF!,B122&amp;LEFT($I$29,1),#REF!)</f>
        <v>#REF!</v>
      </c>
      <c r="K122" s="86"/>
    </row>
    <row r="123" spans="1:11" s="91" customFormat="1" ht="27" customHeight="1">
      <c r="A123" s="86" t="s">
        <v>34</v>
      </c>
      <c r="B123" s="86" t="s">
        <v>35</v>
      </c>
      <c r="C123" s="85" t="e">
        <f t="shared" si="12"/>
        <v>#REF!</v>
      </c>
      <c r="D123" s="93" t="e">
        <f t="shared" si="12"/>
        <v>#REF!</v>
      </c>
      <c r="E123" s="85" t="e">
        <f>COUNTIF(#REF!,B123&amp;LEFT($E$29,1))</f>
        <v>#REF!</v>
      </c>
      <c r="F123" s="93" t="e">
        <f>SUMIF(#REF!,B123&amp;LEFT($E$29,1),#REF!)</f>
        <v>#REF!</v>
      </c>
      <c r="G123" s="85" t="e">
        <f>COUNTIF(#REF!,B123&amp;LEFT($G$29,1))</f>
        <v>#REF!</v>
      </c>
      <c r="H123" s="93" t="e">
        <f>SUMIF(#REF!,B123&amp;LEFT($G$29,1),#REF!)</f>
        <v>#REF!</v>
      </c>
      <c r="I123" s="85" t="e">
        <f>COUNTIF(#REF!,B123&amp;LEFT($I$29,1))</f>
        <v>#REF!</v>
      </c>
      <c r="J123" s="93" t="e">
        <f>SUMIF(#REF!,B123&amp;LEFT($I$29,1),#REF!)</f>
        <v>#REF!</v>
      </c>
      <c r="K123" s="86"/>
    </row>
    <row r="124" spans="1:11" s="91" customFormat="1" ht="27" customHeight="1">
      <c r="A124" s="86" t="s">
        <v>36</v>
      </c>
      <c r="B124" s="86" t="s">
        <v>37</v>
      </c>
      <c r="C124" s="85" t="e">
        <f t="shared" si="12"/>
        <v>#REF!</v>
      </c>
      <c r="D124" s="93" t="e">
        <f t="shared" si="12"/>
        <v>#REF!</v>
      </c>
      <c r="E124" s="85" t="e">
        <f>COUNTIF(#REF!,B124&amp;LEFT($E$29,1))</f>
        <v>#REF!</v>
      </c>
      <c r="F124" s="93" t="e">
        <f>SUMIF(#REF!,B124&amp;LEFT($E$29,1),#REF!)</f>
        <v>#REF!</v>
      </c>
      <c r="G124" s="85" t="e">
        <f>COUNTIF(#REF!,B124&amp;LEFT($G$29,1))</f>
        <v>#REF!</v>
      </c>
      <c r="H124" s="93" t="e">
        <f>SUMIF(#REF!,B124&amp;LEFT($G$29,1),#REF!)</f>
        <v>#REF!</v>
      </c>
      <c r="I124" s="85" t="e">
        <f>COUNTIF(#REF!,B124&amp;LEFT($I$29,1))</f>
        <v>#REF!</v>
      </c>
      <c r="J124" s="93" t="e">
        <f>SUMIF(#REF!,B124&amp;LEFT($I$29,1),#REF!)</f>
        <v>#REF!</v>
      </c>
      <c r="K124" s="86"/>
    </row>
    <row r="125" spans="1:11" s="91" customFormat="1" ht="27" customHeight="1">
      <c r="A125" s="86" t="s">
        <v>38</v>
      </c>
      <c r="B125" s="86" t="s">
        <v>39</v>
      </c>
      <c r="C125" s="85" t="e">
        <f t="shared" si="12"/>
        <v>#REF!</v>
      </c>
      <c r="D125" s="93" t="e">
        <f t="shared" si="12"/>
        <v>#REF!</v>
      </c>
      <c r="E125" s="85" t="e">
        <f>COUNTIF(#REF!,B125&amp;LEFT($E$29,1))</f>
        <v>#REF!</v>
      </c>
      <c r="F125" s="93" t="e">
        <f>SUMIF(#REF!,B125&amp;LEFT($E$29,1),#REF!)</f>
        <v>#REF!</v>
      </c>
      <c r="G125" s="85" t="e">
        <f>COUNTIF(#REF!,B125&amp;LEFT($G$29,1))</f>
        <v>#REF!</v>
      </c>
      <c r="H125" s="93" t="e">
        <f>SUMIF(#REF!,B125&amp;LEFT($G$29,1),#REF!)</f>
        <v>#REF!</v>
      </c>
      <c r="I125" s="85" t="e">
        <f>COUNTIF(#REF!,B125&amp;LEFT($I$29,1))</f>
        <v>#REF!</v>
      </c>
      <c r="J125" s="93" t="e">
        <f>SUMIF(#REF!,B125&amp;LEFT($I$29,1),#REF!)</f>
        <v>#REF!</v>
      </c>
      <c r="K125" s="86"/>
    </row>
    <row r="126" spans="1:11" s="91" customFormat="1" ht="27" customHeight="1">
      <c r="A126" s="86" t="s">
        <v>40</v>
      </c>
      <c r="B126" s="86" t="s">
        <v>41</v>
      </c>
      <c r="C126" s="85" t="e">
        <f t="shared" si="12"/>
        <v>#REF!</v>
      </c>
      <c r="D126" s="93" t="e">
        <f t="shared" si="12"/>
        <v>#REF!</v>
      </c>
      <c r="E126" s="85" t="e">
        <f>COUNTIF(#REF!,B126&amp;LEFT($E$29,1))</f>
        <v>#REF!</v>
      </c>
      <c r="F126" s="93" t="e">
        <f>SUMIF(#REF!,B126&amp;LEFT($E$29,1),#REF!)</f>
        <v>#REF!</v>
      </c>
      <c r="G126" s="85" t="e">
        <f>COUNTIF(#REF!,B126&amp;LEFT($G$29,1))</f>
        <v>#REF!</v>
      </c>
      <c r="H126" s="93" t="e">
        <f>SUMIF(#REF!,B126&amp;LEFT($G$29,1),#REF!)</f>
        <v>#REF!</v>
      </c>
      <c r="I126" s="85" t="e">
        <f>COUNTIF(#REF!,B126&amp;LEFT($I$29,1))</f>
        <v>#REF!</v>
      </c>
      <c r="J126" s="93" t="e">
        <f>SUMIF(#REF!,B126&amp;LEFT($I$29,1),#REF!)</f>
        <v>#REF!</v>
      </c>
      <c r="K126" s="86"/>
    </row>
    <row r="127" spans="1:11" s="91" customFormat="1" ht="27" customHeight="1">
      <c r="A127" s="86" t="s">
        <v>42</v>
      </c>
      <c r="B127" s="86" t="s">
        <v>3</v>
      </c>
      <c r="C127" s="85" t="e">
        <f t="shared" si="12"/>
        <v>#REF!</v>
      </c>
      <c r="D127" s="93" t="e">
        <f t="shared" si="12"/>
        <v>#REF!</v>
      </c>
      <c r="E127" s="85" t="e">
        <f>COUNTIF(#REF!,B127&amp;LEFT($E$29,1))</f>
        <v>#REF!</v>
      </c>
      <c r="F127" s="93" t="e">
        <f>SUMIF(#REF!,B127&amp;LEFT($E$29,1),#REF!)</f>
        <v>#REF!</v>
      </c>
      <c r="G127" s="85" t="e">
        <f>COUNTIF(#REF!,B127&amp;LEFT($G$29,1))</f>
        <v>#REF!</v>
      </c>
      <c r="H127" s="93" t="e">
        <f>SUMIF(#REF!,B127&amp;LEFT($G$29,1),#REF!)</f>
        <v>#REF!</v>
      </c>
      <c r="I127" s="85" t="e">
        <f>COUNTIF(#REF!,B127&amp;LEFT($I$29,1))</f>
        <v>#REF!</v>
      </c>
      <c r="J127" s="93" t="e">
        <f>SUMIF(#REF!,B127&amp;LEFT($I$29,1),#REF!)</f>
        <v>#REF!</v>
      </c>
      <c r="K127" s="86"/>
    </row>
    <row r="128" spans="1:11" s="91" customFormat="1" ht="27" customHeight="1">
      <c r="A128" s="86" t="s">
        <v>44</v>
      </c>
      <c r="B128" s="86" t="s">
        <v>45</v>
      </c>
      <c r="C128" s="85" t="e">
        <f t="shared" si="12"/>
        <v>#REF!</v>
      </c>
      <c r="D128" s="93" t="e">
        <f t="shared" si="12"/>
        <v>#REF!</v>
      </c>
      <c r="E128" s="85" t="e">
        <f>COUNTIF(#REF!,B128&amp;LEFT($E$29,1))</f>
        <v>#REF!</v>
      </c>
      <c r="F128" s="93" t="e">
        <f>SUMIF(#REF!,B128&amp;LEFT($E$29,1),#REF!)</f>
        <v>#REF!</v>
      </c>
      <c r="G128" s="85" t="e">
        <f>COUNTIF(#REF!,B128&amp;LEFT($G$29,1))</f>
        <v>#REF!</v>
      </c>
      <c r="H128" s="93" t="e">
        <f>SUMIF(#REF!,B128&amp;LEFT($G$29,1),#REF!)</f>
        <v>#REF!</v>
      </c>
      <c r="I128" s="85" t="e">
        <f>COUNTIF(#REF!,B128&amp;LEFT($I$29,1))</f>
        <v>#REF!</v>
      </c>
      <c r="J128" s="93" t="e">
        <f>SUMIF(#REF!,B128&amp;LEFT($I$29,1),#REF!)</f>
        <v>#REF!</v>
      </c>
      <c r="K128" s="86"/>
    </row>
    <row r="129" spans="1:11" s="91" customFormat="1" ht="27" customHeight="1">
      <c r="A129" s="86" t="s">
        <v>46</v>
      </c>
      <c r="B129" s="86" t="s">
        <v>47</v>
      </c>
      <c r="C129" s="85" t="e">
        <f t="shared" si="12"/>
        <v>#REF!</v>
      </c>
      <c r="D129" s="93" t="e">
        <f t="shared" si="12"/>
        <v>#REF!</v>
      </c>
      <c r="E129" s="85" t="e">
        <f>COUNTIF(#REF!,B129&amp;LEFT($E$29,1))</f>
        <v>#REF!</v>
      </c>
      <c r="F129" s="93" t="e">
        <f>SUMIF(#REF!,B129&amp;LEFT($E$29,1),#REF!)</f>
        <v>#REF!</v>
      </c>
      <c r="G129" s="85" t="e">
        <f>COUNTIF(#REF!,B129&amp;LEFT($G$29,1))</f>
        <v>#REF!</v>
      </c>
      <c r="H129" s="93" t="e">
        <f>SUMIF(#REF!,B129&amp;LEFT($G$29,1),#REF!)</f>
        <v>#REF!</v>
      </c>
      <c r="I129" s="85" t="e">
        <f>COUNTIF(#REF!,B129&amp;LEFT($I$29,1))</f>
        <v>#REF!</v>
      </c>
      <c r="J129" s="93" t="e">
        <f>SUMIF(#REF!,B129&amp;LEFT($I$29,1),#REF!)</f>
        <v>#REF!</v>
      </c>
      <c r="K129" s="86"/>
    </row>
    <row r="130" spans="1:11" s="91" customFormat="1" ht="27" customHeight="1">
      <c r="A130" s="86" t="s">
        <v>4</v>
      </c>
      <c r="B130" s="86" t="s">
        <v>5</v>
      </c>
      <c r="C130" s="85" t="e">
        <f t="shared" si="12"/>
        <v>#REF!</v>
      </c>
      <c r="D130" s="93" t="e">
        <f t="shared" si="12"/>
        <v>#REF!</v>
      </c>
      <c r="E130" s="85" t="e">
        <f>COUNTIF(#REF!,B130&amp;LEFT($E$29,1))</f>
        <v>#REF!</v>
      </c>
      <c r="F130" s="93" t="e">
        <f>SUMIF(#REF!,B130&amp;LEFT($E$29,1),#REF!)</f>
        <v>#REF!</v>
      </c>
      <c r="G130" s="85" t="e">
        <f>COUNTIF(#REF!,B130&amp;LEFT($G$29,1))</f>
        <v>#REF!</v>
      </c>
      <c r="H130" s="93" t="e">
        <f>SUMIF(#REF!,B130&amp;LEFT($G$29,1),#REF!)</f>
        <v>#REF!</v>
      </c>
      <c r="I130" s="85" t="e">
        <f>COUNTIF(#REF!,B130&amp;LEFT($I$29,1))</f>
        <v>#REF!</v>
      </c>
      <c r="J130" s="93" t="e">
        <f>SUMIF(#REF!,B130&amp;LEFT($I$29,1),#REF!)</f>
        <v>#REF!</v>
      </c>
      <c r="K130" s="86"/>
    </row>
    <row r="131" spans="1:11" s="91" customFormat="1" ht="27" customHeight="1">
      <c r="A131" s="86" t="s">
        <v>6</v>
      </c>
      <c r="B131" s="86" t="s">
        <v>7</v>
      </c>
      <c r="C131" s="85" t="e">
        <f t="shared" si="12"/>
        <v>#REF!</v>
      </c>
      <c r="D131" s="93" t="e">
        <f t="shared" si="12"/>
        <v>#REF!</v>
      </c>
      <c r="E131" s="85" t="e">
        <f>COUNTIF(#REF!,B131&amp;LEFT($E$29,1))</f>
        <v>#REF!</v>
      </c>
      <c r="F131" s="93" t="e">
        <f>SUMIF(#REF!,B131&amp;LEFT($E$29,1),#REF!)</f>
        <v>#REF!</v>
      </c>
      <c r="G131" s="85" t="e">
        <f>COUNTIF(#REF!,B131&amp;LEFT($G$29,1))</f>
        <v>#REF!</v>
      </c>
      <c r="H131" s="93" t="e">
        <f>SUMIF(#REF!,B131&amp;LEFT($G$29,1),#REF!)</f>
        <v>#REF!</v>
      </c>
      <c r="I131" s="85" t="e">
        <f>COUNTIF(#REF!,B131&amp;LEFT($I$29,1))</f>
        <v>#REF!</v>
      </c>
      <c r="J131" s="93" t="e">
        <f>SUMIF(#REF!,B131&amp;LEFT($I$29,1),#REF!)</f>
        <v>#REF!</v>
      </c>
      <c r="K131" s="86"/>
    </row>
    <row r="132" spans="1:11" s="91" customFormat="1" ht="27" customHeight="1">
      <c r="A132" s="86" t="s">
        <v>89</v>
      </c>
      <c r="B132" s="86" t="s">
        <v>90</v>
      </c>
      <c r="C132" s="85" t="e">
        <f t="shared" si="12"/>
        <v>#REF!</v>
      </c>
      <c r="D132" s="93" t="e">
        <f t="shared" si="12"/>
        <v>#REF!</v>
      </c>
      <c r="E132" s="85" t="e">
        <f>COUNTIF(#REF!,B132&amp;LEFT($E$29,1))</f>
        <v>#REF!</v>
      </c>
      <c r="F132" s="93" t="e">
        <f>SUMIF(#REF!,B132&amp;LEFT($E$29,1),#REF!)</f>
        <v>#REF!</v>
      </c>
      <c r="G132" s="85" t="e">
        <f>COUNTIF(#REF!,B132&amp;LEFT($G$29,1))</f>
        <v>#REF!</v>
      </c>
      <c r="H132" s="93" t="e">
        <f>SUMIF(#REF!,B132&amp;LEFT($G$29,1),#REF!)</f>
        <v>#REF!</v>
      </c>
      <c r="I132" s="85" t="e">
        <f>COUNTIF(#REF!,B132&amp;LEFT($I$29,1))</f>
        <v>#REF!</v>
      </c>
      <c r="J132" s="93" t="e">
        <f>SUMIF(#REF!,B132&amp;LEFT($I$29,1),#REF!)</f>
        <v>#REF!</v>
      </c>
      <c r="K132" s="86"/>
    </row>
    <row r="133" spans="1:11" s="91" customFormat="1" ht="27" customHeight="1">
      <c r="A133" s="86" t="s">
        <v>48</v>
      </c>
      <c r="B133" s="86" t="s">
        <v>49</v>
      </c>
      <c r="C133" s="85" t="e">
        <f t="shared" si="12"/>
        <v>#REF!</v>
      </c>
      <c r="D133" s="93" t="e">
        <f t="shared" si="12"/>
        <v>#REF!</v>
      </c>
      <c r="E133" s="85" t="e">
        <f>COUNTIF(#REF!,B133&amp;LEFT($E$29,1))</f>
        <v>#REF!</v>
      </c>
      <c r="F133" s="93" t="e">
        <f>SUMIF(#REF!,B133&amp;LEFT($E$29,1),#REF!)</f>
        <v>#REF!</v>
      </c>
      <c r="G133" s="85" t="e">
        <f>COUNTIF(#REF!,B133&amp;LEFT($G$29,1))</f>
        <v>#REF!</v>
      </c>
      <c r="H133" s="93" t="e">
        <f>SUMIF(#REF!,B133&amp;LEFT($G$29,1),#REF!)</f>
        <v>#REF!</v>
      </c>
      <c r="I133" s="85" t="e">
        <f>COUNTIF(#REF!,B133&amp;LEFT($I$29,1))</f>
        <v>#REF!</v>
      </c>
      <c r="J133" s="93" t="e">
        <f>SUMIF(#REF!,B133&amp;LEFT($I$29,1),#REF!)</f>
        <v>#REF!</v>
      </c>
      <c r="K133" s="86"/>
    </row>
    <row r="134" spans="1:11" s="91" customFormat="1" ht="27" customHeight="1">
      <c r="A134" s="86" t="s">
        <v>50</v>
      </c>
      <c r="B134" s="86" t="s">
        <v>51</v>
      </c>
      <c r="C134" s="85" t="e">
        <f t="shared" si="12"/>
        <v>#REF!</v>
      </c>
      <c r="D134" s="93" t="e">
        <f t="shared" si="12"/>
        <v>#REF!</v>
      </c>
      <c r="E134" s="85" t="e">
        <f>COUNTIF(#REF!,B134&amp;LEFT($E$29,1))</f>
        <v>#REF!</v>
      </c>
      <c r="F134" s="93" t="e">
        <f>SUMIF(#REF!,B134&amp;LEFT($E$29,1),#REF!)</f>
        <v>#REF!</v>
      </c>
      <c r="G134" s="85" t="e">
        <f>COUNTIF(#REF!,B134&amp;LEFT($G$29,1))</f>
        <v>#REF!</v>
      </c>
      <c r="H134" s="93" t="e">
        <f>SUMIF(#REF!,B134&amp;LEFT($G$29,1),#REF!)</f>
        <v>#REF!</v>
      </c>
      <c r="I134" s="85" t="e">
        <f>COUNTIF(#REF!,B134&amp;LEFT($I$29,1))</f>
        <v>#REF!</v>
      </c>
      <c r="J134" s="93" t="e">
        <f>SUMIF(#REF!,B134&amp;LEFT($I$29,1),#REF!)</f>
        <v>#REF!</v>
      </c>
      <c r="K134" s="86"/>
    </row>
    <row r="135" spans="1:11" s="91" customFormat="1" ht="27" customHeight="1">
      <c r="A135" s="86" t="s">
        <v>3065</v>
      </c>
      <c r="B135" s="86" t="s">
        <v>3066</v>
      </c>
      <c r="C135" s="85" t="e">
        <f t="shared" si="12"/>
        <v>#REF!</v>
      </c>
      <c r="D135" s="93" t="e">
        <f t="shared" si="12"/>
        <v>#REF!</v>
      </c>
      <c r="E135" s="85" t="e">
        <f>COUNTIF(#REF!,B135&amp;LEFT($E$29,1))</f>
        <v>#REF!</v>
      </c>
      <c r="F135" s="93" t="e">
        <f>SUMIF(#REF!,B135&amp;LEFT($E$29,1),#REF!)</f>
        <v>#REF!</v>
      </c>
      <c r="G135" s="85" t="e">
        <f>COUNTIF(#REF!,B135&amp;LEFT($G$29,1))</f>
        <v>#REF!</v>
      </c>
      <c r="H135" s="93" t="e">
        <f>SUMIF(#REF!,B135&amp;LEFT($G$29,1),#REF!)</f>
        <v>#REF!</v>
      </c>
      <c r="I135" s="85" t="e">
        <f>COUNTIF(#REF!,B135&amp;LEFT($I$29,1))</f>
        <v>#REF!</v>
      </c>
      <c r="J135" s="93" t="e">
        <f>SUMIF(#REF!,B135&amp;LEFT($I$29,1),#REF!)</f>
        <v>#REF!</v>
      </c>
      <c r="K135" s="86"/>
    </row>
    <row r="136" spans="1:11" ht="39.950000000000003" customHeight="1">
      <c r="A136" s="87" t="s">
        <v>3058</v>
      </c>
      <c r="B136" s="88"/>
      <c r="C136" s="88"/>
      <c r="D136" s="88"/>
      <c r="E136" s="88"/>
      <c r="F136" s="88"/>
      <c r="G136" s="88"/>
      <c r="H136" s="88"/>
      <c r="I136" s="88"/>
      <c r="J136" s="88"/>
      <c r="K136" s="88"/>
    </row>
    <row r="137" spans="1:11" s="91" customFormat="1" ht="20.100000000000001" customHeight="1">
      <c r="A137" s="183" t="s">
        <v>8</v>
      </c>
      <c r="B137" s="90"/>
      <c r="C137" s="183" t="s">
        <v>9</v>
      </c>
      <c r="D137" s="183"/>
      <c r="E137" s="183" t="s">
        <v>10</v>
      </c>
      <c r="F137" s="183"/>
      <c r="G137" s="183" t="s">
        <v>11</v>
      </c>
      <c r="H137" s="183"/>
      <c r="I137" s="183" t="s">
        <v>12</v>
      </c>
      <c r="J137" s="183"/>
      <c r="K137" s="183" t="s">
        <v>13</v>
      </c>
    </row>
    <row r="138" spans="1:11" s="91" customFormat="1" ht="20.100000000000001" customHeight="1">
      <c r="A138" s="183"/>
      <c r="B138" s="90"/>
      <c r="C138" s="121" t="s">
        <v>14</v>
      </c>
      <c r="D138" s="123" t="s">
        <v>3131</v>
      </c>
      <c r="E138" s="121" t="s">
        <v>14</v>
      </c>
      <c r="F138" s="123" t="s">
        <v>3131</v>
      </c>
      <c r="G138" s="121" t="s">
        <v>14</v>
      </c>
      <c r="H138" s="123" t="s">
        <v>3131</v>
      </c>
      <c r="I138" s="121" t="s">
        <v>14</v>
      </c>
      <c r="J138" s="123" t="s">
        <v>3131</v>
      </c>
      <c r="K138" s="183"/>
    </row>
    <row r="139" spans="1:11" s="91" customFormat="1" ht="27" customHeight="1">
      <c r="A139" s="86" t="s">
        <v>9</v>
      </c>
      <c r="B139" s="86"/>
      <c r="C139" s="85" t="e">
        <f t="shared" ref="C139:D162" si="14">SUM(E139,G139,I139)</f>
        <v>#REF!</v>
      </c>
      <c r="D139" s="93" t="e">
        <f t="shared" si="14"/>
        <v>#REF!</v>
      </c>
      <c r="E139" s="85" t="e">
        <f t="shared" ref="E139:J139" si="15">SUM(E140:E162)</f>
        <v>#REF!</v>
      </c>
      <c r="F139" s="93" t="e">
        <f t="shared" si="15"/>
        <v>#REF!</v>
      </c>
      <c r="G139" s="85" t="e">
        <f t="shared" si="15"/>
        <v>#REF!</v>
      </c>
      <c r="H139" s="93" t="e">
        <f t="shared" si="15"/>
        <v>#REF!</v>
      </c>
      <c r="I139" s="85" t="e">
        <f t="shared" si="15"/>
        <v>#REF!</v>
      </c>
      <c r="J139" s="93" t="e">
        <f t="shared" si="15"/>
        <v>#REF!</v>
      </c>
      <c r="K139" s="86"/>
    </row>
    <row r="140" spans="1:11" s="91" customFormat="1" ht="27" customHeight="1">
      <c r="A140" s="86" t="s">
        <v>0</v>
      </c>
      <c r="B140" s="86" t="s">
        <v>0</v>
      </c>
      <c r="C140" s="85" t="e">
        <f t="shared" si="14"/>
        <v>#REF!</v>
      </c>
      <c r="D140" s="93" t="e">
        <f t="shared" si="14"/>
        <v>#REF!</v>
      </c>
      <c r="E140" s="85" t="e">
        <f>COUNTIF(#REF!,B140&amp;LEFT($E$29,1))</f>
        <v>#REF!</v>
      </c>
      <c r="F140" s="93" t="e">
        <f>SUMIF(#REF!,B140&amp;LEFT($E$29,1),#REF!)</f>
        <v>#REF!</v>
      </c>
      <c r="G140" s="85" t="e">
        <f>COUNTIF(#REF!,B140&amp;LEFT($G$29,1))</f>
        <v>#REF!</v>
      </c>
      <c r="H140" s="93" t="e">
        <f>SUMIF(#REF!,B140&amp;LEFT($G$29,1),#REF!)</f>
        <v>#REF!</v>
      </c>
      <c r="I140" s="85" t="e">
        <f>COUNTIF(#REF!,B140&amp;LEFT($I$29,1))</f>
        <v>#REF!</v>
      </c>
      <c r="J140" s="93" t="e">
        <f>SUMIF(#REF!,B140&amp;LEFT($I$29,1),#REF!)</f>
        <v>#REF!</v>
      </c>
      <c r="K140" s="86"/>
    </row>
    <row r="141" spans="1:11" s="91" customFormat="1" ht="27" customHeight="1">
      <c r="A141" s="86" t="s">
        <v>1</v>
      </c>
      <c r="B141" s="86" t="s">
        <v>1</v>
      </c>
      <c r="C141" s="85" t="e">
        <f t="shared" si="14"/>
        <v>#REF!</v>
      </c>
      <c r="D141" s="93" t="e">
        <f t="shared" si="14"/>
        <v>#REF!</v>
      </c>
      <c r="E141" s="85" t="e">
        <f>COUNTIF(#REF!,B141&amp;LEFT($E$29,1))</f>
        <v>#REF!</v>
      </c>
      <c r="F141" s="93" t="e">
        <f>SUMIF(#REF!,B141&amp;LEFT($E$29,1),#REF!)</f>
        <v>#REF!</v>
      </c>
      <c r="G141" s="85" t="e">
        <f>COUNTIF(#REF!,B141&amp;LEFT($G$29,1))</f>
        <v>#REF!</v>
      </c>
      <c r="H141" s="93" t="e">
        <f>SUMIF(#REF!,B141&amp;LEFT($G$29,1),#REF!)</f>
        <v>#REF!</v>
      </c>
      <c r="I141" s="85" t="e">
        <f>COUNTIF(#REF!,B141&amp;LEFT($I$29,1))</f>
        <v>#REF!</v>
      </c>
      <c r="J141" s="93" t="e">
        <f>SUMIF(#REF!,B141&amp;LEFT($I$29,1),#REF!)</f>
        <v>#REF!</v>
      </c>
      <c r="K141" s="86"/>
    </row>
    <row r="142" spans="1:11" s="91" customFormat="1" ht="27" customHeight="1">
      <c r="A142" s="86" t="s">
        <v>18</v>
      </c>
      <c r="B142" s="86" t="s">
        <v>19</v>
      </c>
      <c r="C142" s="85" t="e">
        <f t="shared" si="14"/>
        <v>#REF!</v>
      </c>
      <c r="D142" s="93" t="e">
        <f t="shared" si="14"/>
        <v>#REF!</v>
      </c>
      <c r="E142" s="85" t="e">
        <f>COUNTIF(#REF!,B142&amp;LEFT($E$29,1))</f>
        <v>#REF!</v>
      </c>
      <c r="F142" s="93" t="e">
        <f>SUMIF(#REF!,B142&amp;LEFT($E$29,1),#REF!)</f>
        <v>#REF!</v>
      </c>
      <c r="G142" s="85" t="e">
        <f>COUNTIF(#REF!,B142&amp;LEFT($G$29,1))</f>
        <v>#REF!</v>
      </c>
      <c r="H142" s="93" t="e">
        <f>SUMIF(#REF!,B142&amp;LEFT($G$29,1),#REF!)</f>
        <v>#REF!</v>
      </c>
      <c r="I142" s="85" t="e">
        <f>COUNTIF(#REF!,B142&amp;LEFT($I$29,1))</f>
        <v>#REF!</v>
      </c>
      <c r="J142" s="93" t="e">
        <f>SUMIF(#REF!,B142&amp;LEFT($I$29,1),#REF!)</f>
        <v>#REF!</v>
      </c>
      <c r="K142" s="86"/>
    </row>
    <row r="143" spans="1:11" s="91" customFormat="1" ht="27" customHeight="1">
      <c r="A143" s="86" t="s">
        <v>20</v>
      </c>
      <c r="B143" s="86" t="s">
        <v>21</v>
      </c>
      <c r="C143" s="85" t="e">
        <f t="shared" si="14"/>
        <v>#REF!</v>
      </c>
      <c r="D143" s="93" t="e">
        <f t="shared" si="14"/>
        <v>#REF!</v>
      </c>
      <c r="E143" s="85" t="e">
        <f>COUNTIF(#REF!,B143&amp;LEFT($E$29,1))</f>
        <v>#REF!</v>
      </c>
      <c r="F143" s="93" t="e">
        <f>SUMIF(#REF!,B143&amp;LEFT($E$29,1),#REF!)</f>
        <v>#REF!</v>
      </c>
      <c r="G143" s="85" t="e">
        <f>COUNTIF(#REF!,B143&amp;LEFT($G$29,1))</f>
        <v>#REF!</v>
      </c>
      <c r="H143" s="93" t="e">
        <f>SUMIF(#REF!,B143&amp;LEFT($G$29,1),#REF!)</f>
        <v>#REF!</v>
      </c>
      <c r="I143" s="85" t="e">
        <f>COUNTIF(#REF!,B143&amp;LEFT($I$29,1))</f>
        <v>#REF!</v>
      </c>
      <c r="J143" s="93" t="e">
        <f>SUMIF(#REF!,B143&amp;LEFT($I$29,1),#REF!)</f>
        <v>#REF!</v>
      </c>
      <c r="K143" s="86"/>
    </row>
    <row r="144" spans="1:11" s="91" customFormat="1" ht="27" customHeight="1">
      <c r="A144" s="86" t="s">
        <v>22</v>
      </c>
      <c r="B144" s="86" t="s">
        <v>2</v>
      </c>
      <c r="C144" s="85" t="e">
        <f t="shared" si="14"/>
        <v>#REF!</v>
      </c>
      <c r="D144" s="93" t="e">
        <f t="shared" si="14"/>
        <v>#REF!</v>
      </c>
      <c r="E144" s="85" t="e">
        <f>COUNTIF(#REF!,B144&amp;LEFT($E$29,1))</f>
        <v>#REF!</v>
      </c>
      <c r="F144" s="93" t="e">
        <f>SUMIF(#REF!,B144&amp;LEFT($E$29,1),#REF!)</f>
        <v>#REF!</v>
      </c>
      <c r="G144" s="85" t="e">
        <f>COUNTIF(#REF!,B144&amp;LEFT($G$29,1))</f>
        <v>#REF!</v>
      </c>
      <c r="H144" s="93" t="e">
        <f>SUMIF(#REF!,B144&amp;LEFT($G$29,1),#REF!)</f>
        <v>#REF!</v>
      </c>
      <c r="I144" s="85" t="e">
        <f>COUNTIF(#REF!,B144&amp;LEFT($I$29,1))</f>
        <v>#REF!</v>
      </c>
      <c r="J144" s="93" t="e">
        <f>SUMIF(#REF!,B144&amp;LEFT($I$29,1),#REF!)</f>
        <v>#REF!</v>
      </c>
      <c r="K144" s="86"/>
    </row>
    <row r="145" spans="1:11" s="91" customFormat="1" ht="27" customHeight="1">
      <c r="A145" s="86" t="s">
        <v>24</v>
      </c>
      <c r="B145" s="86" t="s">
        <v>25</v>
      </c>
      <c r="C145" s="85" t="e">
        <f t="shared" si="14"/>
        <v>#REF!</v>
      </c>
      <c r="D145" s="93" t="e">
        <f t="shared" si="14"/>
        <v>#REF!</v>
      </c>
      <c r="E145" s="85" t="e">
        <f>COUNTIF(#REF!,B145&amp;LEFT($E$29,1))</f>
        <v>#REF!</v>
      </c>
      <c r="F145" s="93" t="e">
        <f>SUMIF(#REF!,B145&amp;LEFT($E$29,1),#REF!)</f>
        <v>#REF!</v>
      </c>
      <c r="G145" s="85" t="e">
        <f>COUNTIF(#REF!,B145&amp;LEFT($G$29,1))</f>
        <v>#REF!</v>
      </c>
      <c r="H145" s="93" t="e">
        <f>SUMIF(#REF!,B145&amp;LEFT($G$29,1),#REF!)</f>
        <v>#REF!</v>
      </c>
      <c r="I145" s="85" t="e">
        <f>COUNTIF(#REF!,B145&amp;LEFT($I$29,1))</f>
        <v>#REF!</v>
      </c>
      <c r="J145" s="93" t="e">
        <f>SUMIF(#REF!,B145&amp;LEFT($I$29,1),#REF!)</f>
        <v>#REF!</v>
      </c>
      <c r="K145" s="86"/>
    </row>
    <row r="146" spans="1:11" s="91" customFormat="1" ht="27" customHeight="1">
      <c r="A146" s="86" t="s">
        <v>26</v>
      </c>
      <c r="B146" s="86" t="s">
        <v>27</v>
      </c>
      <c r="C146" s="85" t="e">
        <f t="shared" si="14"/>
        <v>#REF!</v>
      </c>
      <c r="D146" s="93" t="e">
        <f t="shared" si="14"/>
        <v>#REF!</v>
      </c>
      <c r="E146" s="85" t="e">
        <f>COUNTIF(#REF!,B146&amp;LEFT($E$29,1))</f>
        <v>#REF!</v>
      </c>
      <c r="F146" s="93" t="e">
        <f>SUMIF(#REF!,B146&amp;LEFT($E$29,1),#REF!)</f>
        <v>#REF!</v>
      </c>
      <c r="G146" s="85" t="e">
        <f>COUNTIF(#REF!,B146&amp;LEFT($G$29,1))</f>
        <v>#REF!</v>
      </c>
      <c r="H146" s="93" t="e">
        <f>SUMIF(#REF!,B146&amp;LEFT($G$29,1),#REF!)</f>
        <v>#REF!</v>
      </c>
      <c r="I146" s="85" t="e">
        <f>COUNTIF(#REF!,B146&amp;LEFT($I$29,1))</f>
        <v>#REF!</v>
      </c>
      <c r="J146" s="93" t="e">
        <f>SUMIF(#REF!,B146&amp;LEFT($I$29,1),#REF!)</f>
        <v>#REF!</v>
      </c>
      <c r="K146" s="86"/>
    </row>
    <row r="147" spans="1:11" s="91" customFormat="1" ht="27" customHeight="1">
      <c r="A147" s="86" t="s">
        <v>28</v>
      </c>
      <c r="B147" s="86" t="s">
        <v>29</v>
      </c>
      <c r="C147" s="85" t="e">
        <f t="shared" si="14"/>
        <v>#REF!</v>
      </c>
      <c r="D147" s="93" t="e">
        <f t="shared" si="14"/>
        <v>#REF!</v>
      </c>
      <c r="E147" s="85" t="e">
        <f>COUNTIF(#REF!,B147&amp;LEFT($E$29,1))</f>
        <v>#REF!</v>
      </c>
      <c r="F147" s="93" t="e">
        <f>SUMIF(#REF!,B147&amp;LEFT($E$29,1),#REF!)</f>
        <v>#REF!</v>
      </c>
      <c r="G147" s="85" t="e">
        <f>COUNTIF(#REF!,B147&amp;LEFT($G$29,1))</f>
        <v>#REF!</v>
      </c>
      <c r="H147" s="93" t="e">
        <f>SUMIF(#REF!,B147&amp;LEFT($G$29,1),#REF!)</f>
        <v>#REF!</v>
      </c>
      <c r="I147" s="85" t="e">
        <f>COUNTIF(#REF!,B147&amp;LEFT($I$29,1))</f>
        <v>#REF!</v>
      </c>
      <c r="J147" s="93" t="e">
        <f>SUMIF(#REF!,B147&amp;LEFT($I$29,1),#REF!)</f>
        <v>#REF!</v>
      </c>
      <c r="K147" s="86"/>
    </row>
    <row r="148" spans="1:11" s="91" customFormat="1" ht="27" customHeight="1">
      <c r="A148" s="86" t="s">
        <v>30</v>
      </c>
      <c r="B148" s="86" t="s">
        <v>31</v>
      </c>
      <c r="C148" s="85" t="e">
        <f t="shared" si="14"/>
        <v>#REF!</v>
      </c>
      <c r="D148" s="93" t="e">
        <f t="shared" si="14"/>
        <v>#REF!</v>
      </c>
      <c r="E148" s="85" t="e">
        <f>COUNTIF(#REF!,B148&amp;LEFT($E$29,1))</f>
        <v>#REF!</v>
      </c>
      <c r="F148" s="93" t="e">
        <f>SUMIF(#REF!,B148&amp;LEFT($E$29,1),#REF!)</f>
        <v>#REF!</v>
      </c>
      <c r="G148" s="85" t="e">
        <f>COUNTIF(#REF!,B148&amp;LEFT($G$29,1))</f>
        <v>#REF!</v>
      </c>
      <c r="H148" s="93" t="e">
        <f>SUMIF(#REF!,B148&amp;LEFT($G$29,1),#REF!)</f>
        <v>#REF!</v>
      </c>
      <c r="I148" s="85" t="e">
        <f>COUNTIF(#REF!,B148&amp;LEFT($I$29,1))</f>
        <v>#REF!</v>
      </c>
      <c r="J148" s="93" t="e">
        <f>SUMIF(#REF!,B148&amp;LEFT($I$29,1),#REF!)</f>
        <v>#REF!</v>
      </c>
      <c r="K148" s="86"/>
    </row>
    <row r="149" spans="1:11" s="91" customFormat="1" ht="27" customHeight="1">
      <c r="A149" s="86" t="s">
        <v>32</v>
      </c>
      <c r="B149" s="86" t="s">
        <v>33</v>
      </c>
      <c r="C149" s="85" t="e">
        <f t="shared" si="14"/>
        <v>#REF!</v>
      </c>
      <c r="D149" s="93" t="e">
        <f t="shared" si="14"/>
        <v>#REF!</v>
      </c>
      <c r="E149" s="85" t="e">
        <f>COUNTIF(#REF!,B149&amp;LEFT($E$29,1))</f>
        <v>#REF!</v>
      </c>
      <c r="F149" s="93" t="e">
        <f>SUMIF(#REF!,B149&amp;LEFT($E$29,1),#REF!)</f>
        <v>#REF!</v>
      </c>
      <c r="G149" s="85" t="e">
        <f>COUNTIF(#REF!,B149&amp;LEFT($G$29,1))</f>
        <v>#REF!</v>
      </c>
      <c r="H149" s="93" t="e">
        <f>SUMIF(#REF!,B149&amp;LEFT($G$29,1),#REF!)</f>
        <v>#REF!</v>
      </c>
      <c r="I149" s="85" t="e">
        <f>COUNTIF(#REF!,B149&amp;LEFT($I$29,1))</f>
        <v>#REF!</v>
      </c>
      <c r="J149" s="93" t="e">
        <f>SUMIF(#REF!,B149&amp;LEFT($I$29,1),#REF!)</f>
        <v>#REF!</v>
      </c>
      <c r="K149" s="86"/>
    </row>
    <row r="150" spans="1:11" s="91" customFormat="1" ht="27" customHeight="1">
      <c r="A150" s="86" t="s">
        <v>34</v>
      </c>
      <c r="B150" s="86" t="s">
        <v>35</v>
      </c>
      <c r="C150" s="85" t="e">
        <f t="shared" si="14"/>
        <v>#REF!</v>
      </c>
      <c r="D150" s="93" t="e">
        <f t="shared" si="14"/>
        <v>#REF!</v>
      </c>
      <c r="E150" s="85" t="e">
        <f>COUNTIF(#REF!,B150&amp;LEFT($E$29,1))</f>
        <v>#REF!</v>
      </c>
      <c r="F150" s="93" t="e">
        <f>SUMIF(#REF!,B150&amp;LEFT($E$29,1),#REF!)</f>
        <v>#REF!</v>
      </c>
      <c r="G150" s="85" t="e">
        <f>COUNTIF(#REF!,B150&amp;LEFT($G$29,1))</f>
        <v>#REF!</v>
      </c>
      <c r="H150" s="93" t="e">
        <f>SUMIF(#REF!,B150&amp;LEFT($G$29,1),#REF!)</f>
        <v>#REF!</v>
      </c>
      <c r="I150" s="85" t="e">
        <f>COUNTIF(#REF!,B150&amp;LEFT($I$29,1))</f>
        <v>#REF!</v>
      </c>
      <c r="J150" s="93" t="e">
        <f>SUMIF(#REF!,B150&amp;LEFT($I$29,1),#REF!)</f>
        <v>#REF!</v>
      </c>
      <c r="K150" s="86"/>
    </row>
    <row r="151" spans="1:11" s="91" customFormat="1" ht="27" customHeight="1">
      <c r="A151" s="86" t="s">
        <v>36</v>
      </c>
      <c r="B151" s="86" t="s">
        <v>37</v>
      </c>
      <c r="C151" s="85" t="e">
        <f t="shared" si="14"/>
        <v>#REF!</v>
      </c>
      <c r="D151" s="93" t="e">
        <f t="shared" si="14"/>
        <v>#REF!</v>
      </c>
      <c r="E151" s="85" t="e">
        <f>COUNTIF(#REF!,B151&amp;LEFT($E$29,1))</f>
        <v>#REF!</v>
      </c>
      <c r="F151" s="93" t="e">
        <f>SUMIF(#REF!,B151&amp;LEFT($E$29,1),#REF!)</f>
        <v>#REF!</v>
      </c>
      <c r="G151" s="85" t="e">
        <f>COUNTIF(#REF!,B151&amp;LEFT($G$29,1))</f>
        <v>#REF!</v>
      </c>
      <c r="H151" s="93" t="e">
        <f>SUMIF(#REF!,B151&amp;LEFT($G$29,1),#REF!)</f>
        <v>#REF!</v>
      </c>
      <c r="I151" s="85" t="e">
        <f>COUNTIF(#REF!,B151&amp;LEFT($I$29,1))</f>
        <v>#REF!</v>
      </c>
      <c r="J151" s="93" t="e">
        <f>SUMIF(#REF!,B151&amp;LEFT($I$29,1),#REF!)</f>
        <v>#REF!</v>
      </c>
      <c r="K151" s="86"/>
    </row>
    <row r="152" spans="1:11" s="91" customFormat="1" ht="27" customHeight="1">
      <c r="A152" s="86" t="s">
        <v>38</v>
      </c>
      <c r="B152" s="86" t="s">
        <v>39</v>
      </c>
      <c r="C152" s="85" t="e">
        <f t="shared" si="14"/>
        <v>#REF!</v>
      </c>
      <c r="D152" s="93" t="e">
        <f t="shared" si="14"/>
        <v>#REF!</v>
      </c>
      <c r="E152" s="85" t="e">
        <f>COUNTIF(#REF!,B152&amp;LEFT($E$29,1))</f>
        <v>#REF!</v>
      </c>
      <c r="F152" s="93" t="e">
        <f>SUMIF(#REF!,B152&amp;LEFT($E$29,1),#REF!)</f>
        <v>#REF!</v>
      </c>
      <c r="G152" s="85" t="e">
        <f>COUNTIF(#REF!,B152&amp;LEFT($G$29,1))</f>
        <v>#REF!</v>
      </c>
      <c r="H152" s="93" t="e">
        <f>SUMIF(#REF!,B152&amp;LEFT($G$29,1),#REF!)</f>
        <v>#REF!</v>
      </c>
      <c r="I152" s="85" t="e">
        <f>COUNTIF(#REF!,B152&amp;LEFT($I$29,1))</f>
        <v>#REF!</v>
      </c>
      <c r="J152" s="93" t="e">
        <f>SUMIF(#REF!,B152&amp;LEFT($I$29,1),#REF!)</f>
        <v>#REF!</v>
      </c>
      <c r="K152" s="86"/>
    </row>
    <row r="153" spans="1:11" s="91" customFormat="1" ht="27" customHeight="1">
      <c r="A153" s="86" t="s">
        <v>40</v>
      </c>
      <c r="B153" s="86" t="s">
        <v>41</v>
      </c>
      <c r="C153" s="85" t="e">
        <f t="shared" si="14"/>
        <v>#REF!</v>
      </c>
      <c r="D153" s="93" t="e">
        <f t="shared" si="14"/>
        <v>#REF!</v>
      </c>
      <c r="E153" s="85" t="e">
        <f>COUNTIF(#REF!,B153&amp;LEFT($E$29,1))</f>
        <v>#REF!</v>
      </c>
      <c r="F153" s="93" t="e">
        <f>SUMIF(#REF!,B153&amp;LEFT($E$29,1),#REF!)</f>
        <v>#REF!</v>
      </c>
      <c r="G153" s="85" t="e">
        <f>COUNTIF(#REF!,B153&amp;LEFT($G$29,1))</f>
        <v>#REF!</v>
      </c>
      <c r="H153" s="93" t="e">
        <f>SUMIF(#REF!,B153&amp;LEFT($G$29,1),#REF!)</f>
        <v>#REF!</v>
      </c>
      <c r="I153" s="85" t="e">
        <f>COUNTIF(#REF!,B153&amp;LEFT($I$29,1))</f>
        <v>#REF!</v>
      </c>
      <c r="J153" s="93" t="e">
        <f>SUMIF(#REF!,B153&amp;LEFT($I$29,1),#REF!)</f>
        <v>#REF!</v>
      </c>
      <c r="K153" s="86"/>
    </row>
    <row r="154" spans="1:11" s="91" customFormat="1" ht="27" customHeight="1">
      <c r="A154" s="86" t="s">
        <v>42</v>
      </c>
      <c r="B154" s="86" t="s">
        <v>3</v>
      </c>
      <c r="C154" s="85" t="e">
        <f t="shared" si="14"/>
        <v>#REF!</v>
      </c>
      <c r="D154" s="93" t="e">
        <f t="shared" si="14"/>
        <v>#REF!</v>
      </c>
      <c r="E154" s="85" t="e">
        <f>COUNTIF(#REF!,B154&amp;LEFT($E$29,1))</f>
        <v>#REF!</v>
      </c>
      <c r="F154" s="93" t="e">
        <f>SUMIF(#REF!,B154&amp;LEFT($E$29,1),#REF!)</f>
        <v>#REF!</v>
      </c>
      <c r="G154" s="85" t="e">
        <f>COUNTIF(#REF!,B154&amp;LEFT($G$29,1))</f>
        <v>#REF!</v>
      </c>
      <c r="H154" s="93" t="e">
        <f>SUMIF(#REF!,B154&amp;LEFT($G$29,1),#REF!)</f>
        <v>#REF!</v>
      </c>
      <c r="I154" s="85" t="e">
        <f>COUNTIF(#REF!,B154&amp;LEFT($I$29,1))</f>
        <v>#REF!</v>
      </c>
      <c r="J154" s="93" t="e">
        <f>SUMIF(#REF!,B154&amp;LEFT($I$29,1),#REF!)</f>
        <v>#REF!</v>
      </c>
      <c r="K154" s="86"/>
    </row>
    <row r="155" spans="1:11" s="91" customFormat="1" ht="27" customHeight="1">
      <c r="A155" s="86" t="s">
        <v>44</v>
      </c>
      <c r="B155" s="86" t="s">
        <v>45</v>
      </c>
      <c r="C155" s="85" t="e">
        <f t="shared" si="14"/>
        <v>#REF!</v>
      </c>
      <c r="D155" s="93" t="e">
        <f t="shared" si="14"/>
        <v>#REF!</v>
      </c>
      <c r="E155" s="85" t="e">
        <f>COUNTIF(#REF!,B155&amp;LEFT($E$29,1))</f>
        <v>#REF!</v>
      </c>
      <c r="F155" s="93" t="e">
        <f>SUMIF(#REF!,B155&amp;LEFT($E$29,1),#REF!)</f>
        <v>#REF!</v>
      </c>
      <c r="G155" s="85" t="e">
        <f>COUNTIF(#REF!,B155&amp;LEFT($G$29,1))</f>
        <v>#REF!</v>
      </c>
      <c r="H155" s="93" t="e">
        <f>SUMIF(#REF!,B155&amp;LEFT($G$29,1),#REF!)</f>
        <v>#REF!</v>
      </c>
      <c r="I155" s="85" t="e">
        <f>COUNTIF(#REF!,B155&amp;LEFT($I$29,1))</f>
        <v>#REF!</v>
      </c>
      <c r="J155" s="93" t="e">
        <f>SUMIF(#REF!,B155&amp;LEFT($I$29,1),#REF!)</f>
        <v>#REF!</v>
      </c>
      <c r="K155" s="86"/>
    </row>
    <row r="156" spans="1:11" s="91" customFormat="1" ht="27" customHeight="1">
      <c r="A156" s="86" t="s">
        <v>46</v>
      </c>
      <c r="B156" s="86" t="s">
        <v>47</v>
      </c>
      <c r="C156" s="85" t="e">
        <f t="shared" si="14"/>
        <v>#REF!</v>
      </c>
      <c r="D156" s="93" t="e">
        <f t="shared" si="14"/>
        <v>#REF!</v>
      </c>
      <c r="E156" s="85" t="e">
        <f>COUNTIF(#REF!,B156&amp;LEFT($E$29,1))</f>
        <v>#REF!</v>
      </c>
      <c r="F156" s="93" t="e">
        <f>SUMIF(#REF!,B156&amp;LEFT($E$29,1),#REF!)</f>
        <v>#REF!</v>
      </c>
      <c r="G156" s="85" t="e">
        <f>COUNTIF(#REF!,B156&amp;LEFT($G$29,1))</f>
        <v>#REF!</v>
      </c>
      <c r="H156" s="93" t="e">
        <f>SUMIF(#REF!,B156&amp;LEFT($G$29,1),#REF!)</f>
        <v>#REF!</v>
      </c>
      <c r="I156" s="85" t="e">
        <f>COUNTIF(#REF!,B156&amp;LEFT($I$29,1))</f>
        <v>#REF!</v>
      </c>
      <c r="J156" s="93" t="e">
        <f>SUMIF(#REF!,B156&amp;LEFT($I$29,1),#REF!)</f>
        <v>#REF!</v>
      </c>
      <c r="K156" s="86"/>
    </row>
    <row r="157" spans="1:11" s="91" customFormat="1" ht="27" customHeight="1">
      <c r="A157" s="86" t="s">
        <v>4</v>
      </c>
      <c r="B157" s="86" t="s">
        <v>5</v>
      </c>
      <c r="C157" s="85" t="e">
        <f t="shared" si="14"/>
        <v>#REF!</v>
      </c>
      <c r="D157" s="93" t="e">
        <f t="shared" si="14"/>
        <v>#REF!</v>
      </c>
      <c r="E157" s="85" t="e">
        <f>COUNTIF(#REF!,B157&amp;LEFT($E$29,1))</f>
        <v>#REF!</v>
      </c>
      <c r="F157" s="93" t="e">
        <f>SUMIF(#REF!,B157&amp;LEFT($E$29,1),#REF!)</f>
        <v>#REF!</v>
      </c>
      <c r="G157" s="85" t="e">
        <f>COUNTIF(#REF!,B157&amp;LEFT($G$29,1))</f>
        <v>#REF!</v>
      </c>
      <c r="H157" s="93" t="e">
        <f>SUMIF(#REF!,B157&amp;LEFT($G$29,1),#REF!)</f>
        <v>#REF!</v>
      </c>
      <c r="I157" s="85" t="e">
        <f>COUNTIF(#REF!,B157&amp;LEFT($I$29,1))</f>
        <v>#REF!</v>
      </c>
      <c r="J157" s="93" t="e">
        <f>SUMIF(#REF!,B157&amp;LEFT($I$29,1),#REF!)</f>
        <v>#REF!</v>
      </c>
      <c r="K157" s="86"/>
    </row>
    <row r="158" spans="1:11" s="91" customFormat="1" ht="27" customHeight="1">
      <c r="A158" s="86" t="s">
        <v>6</v>
      </c>
      <c r="B158" s="86" t="s">
        <v>7</v>
      </c>
      <c r="C158" s="85" t="e">
        <f t="shared" si="14"/>
        <v>#REF!</v>
      </c>
      <c r="D158" s="93" t="e">
        <f t="shared" si="14"/>
        <v>#REF!</v>
      </c>
      <c r="E158" s="85" t="e">
        <f>COUNTIF(#REF!,B158&amp;LEFT($E$29,1))</f>
        <v>#REF!</v>
      </c>
      <c r="F158" s="93" t="e">
        <f>SUMIF(#REF!,B158&amp;LEFT($E$29,1),#REF!)</f>
        <v>#REF!</v>
      </c>
      <c r="G158" s="85" t="e">
        <f>COUNTIF(#REF!,B158&amp;LEFT($G$29,1))</f>
        <v>#REF!</v>
      </c>
      <c r="H158" s="93" t="e">
        <f>SUMIF(#REF!,B158&amp;LEFT($G$29,1),#REF!)</f>
        <v>#REF!</v>
      </c>
      <c r="I158" s="85" t="e">
        <f>COUNTIF(#REF!,B158&amp;LEFT($I$29,1))</f>
        <v>#REF!</v>
      </c>
      <c r="J158" s="93" t="e">
        <f>SUMIF(#REF!,B158&amp;LEFT($I$29,1),#REF!)</f>
        <v>#REF!</v>
      </c>
      <c r="K158" s="86"/>
    </row>
    <row r="159" spans="1:11" s="91" customFormat="1" ht="27" customHeight="1">
      <c r="A159" s="86" t="s">
        <v>89</v>
      </c>
      <c r="B159" s="86" t="s">
        <v>90</v>
      </c>
      <c r="C159" s="85" t="e">
        <f t="shared" si="14"/>
        <v>#REF!</v>
      </c>
      <c r="D159" s="93" t="e">
        <f t="shared" si="14"/>
        <v>#REF!</v>
      </c>
      <c r="E159" s="85" t="e">
        <f>COUNTIF(#REF!,B159&amp;LEFT($E$29,1))</f>
        <v>#REF!</v>
      </c>
      <c r="F159" s="93" t="e">
        <f>SUMIF(#REF!,B159&amp;LEFT($E$29,1),#REF!)</f>
        <v>#REF!</v>
      </c>
      <c r="G159" s="85" t="e">
        <f>COUNTIF(#REF!,B159&amp;LEFT($G$29,1))</f>
        <v>#REF!</v>
      </c>
      <c r="H159" s="93" t="e">
        <f>SUMIF(#REF!,B159&amp;LEFT($G$29,1),#REF!)</f>
        <v>#REF!</v>
      </c>
      <c r="I159" s="85" t="e">
        <f>COUNTIF(#REF!,B159&amp;LEFT($I$29,1))</f>
        <v>#REF!</v>
      </c>
      <c r="J159" s="93" t="e">
        <f>SUMIF(#REF!,B159&amp;LEFT($I$29,1),#REF!)</f>
        <v>#REF!</v>
      </c>
      <c r="K159" s="86"/>
    </row>
    <row r="160" spans="1:11" s="91" customFormat="1" ht="27" customHeight="1">
      <c r="A160" s="86" t="s">
        <v>48</v>
      </c>
      <c r="B160" s="86" t="s">
        <v>49</v>
      </c>
      <c r="C160" s="85" t="e">
        <f t="shared" si="14"/>
        <v>#REF!</v>
      </c>
      <c r="D160" s="93" t="e">
        <f t="shared" si="14"/>
        <v>#REF!</v>
      </c>
      <c r="E160" s="85" t="e">
        <f>COUNTIF(#REF!,B160&amp;LEFT($E$29,1))</f>
        <v>#REF!</v>
      </c>
      <c r="F160" s="93" t="e">
        <f>SUMIF(#REF!,B160&amp;LEFT($E$29,1),#REF!)</f>
        <v>#REF!</v>
      </c>
      <c r="G160" s="85" t="e">
        <f>COUNTIF(#REF!,B160&amp;LEFT($G$29,1))</f>
        <v>#REF!</v>
      </c>
      <c r="H160" s="93" t="e">
        <f>SUMIF(#REF!,B160&amp;LEFT($G$29,1),#REF!)</f>
        <v>#REF!</v>
      </c>
      <c r="I160" s="85" t="e">
        <f>COUNTIF(#REF!,B160&amp;LEFT($I$29,1))</f>
        <v>#REF!</v>
      </c>
      <c r="J160" s="93" t="e">
        <f>SUMIF(#REF!,B160&amp;LEFT($I$29,1),#REF!)</f>
        <v>#REF!</v>
      </c>
      <c r="K160" s="86"/>
    </row>
    <row r="161" spans="1:11" s="91" customFormat="1" ht="27" customHeight="1">
      <c r="A161" s="86" t="s">
        <v>50</v>
      </c>
      <c r="B161" s="86" t="s">
        <v>51</v>
      </c>
      <c r="C161" s="85" t="e">
        <f t="shared" si="14"/>
        <v>#REF!</v>
      </c>
      <c r="D161" s="93" t="e">
        <f t="shared" si="14"/>
        <v>#REF!</v>
      </c>
      <c r="E161" s="85" t="e">
        <f>COUNTIF(#REF!,B161&amp;LEFT($E$29,1))</f>
        <v>#REF!</v>
      </c>
      <c r="F161" s="93" t="e">
        <f>SUMIF(#REF!,B161&amp;LEFT($E$29,1),#REF!)</f>
        <v>#REF!</v>
      </c>
      <c r="G161" s="85" t="e">
        <f>COUNTIF(#REF!,B161&amp;LEFT($G$29,1))</f>
        <v>#REF!</v>
      </c>
      <c r="H161" s="93" t="e">
        <f>SUMIF(#REF!,B161&amp;LEFT($G$29,1),#REF!)</f>
        <v>#REF!</v>
      </c>
      <c r="I161" s="85" t="e">
        <f>COUNTIF(#REF!,B161&amp;LEFT($I$29,1))</f>
        <v>#REF!</v>
      </c>
      <c r="J161" s="93" t="e">
        <f>SUMIF(#REF!,B161&amp;LEFT($I$29,1),#REF!)</f>
        <v>#REF!</v>
      </c>
      <c r="K161" s="86"/>
    </row>
    <row r="162" spans="1:11" s="91" customFormat="1" ht="27" customHeight="1">
      <c r="A162" s="86" t="s">
        <v>3065</v>
      </c>
      <c r="B162" s="86" t="s">
        <v>3066</v>
      </c>
      <c r="C162" s="85" t="e">
        <f t="shared" si="14"/>
        <v>#REF!</v>
      </c>
      <c r="D162" s="93" t="e">
        <f t="shared" si="14"/>
        <v>#REF!</v>
      </c>
      <c r="E162" s="85" t="e">
        <f>COUNTIF(#REF!,B162&amp;LEFT($E$29,1))</f>
        <v>#REF!</v>
      </c>
      <c r="F162" s="93" t="e">
        <f>SUMIF(#REF!,B162&amp;LEFT($E$29,1),#REF!)</f>
        <v>#REF!</v>
      </c>
      <c r="G162" s="85" t="e">
        <f>COUNTIF(#REF!,B162&amp;LEFT($G$29,1))</f>
        <v>#REF!</v>
      </c>
      <c r="H162" s="93" t="e">
        <f>SUMIF(#REF!,B162&amp;LEFT($G$29,1),#REF!)</f>
        <v>#REF!</v>
      </c>
      <c r="I162" s="85" t="e">
        <f>COUNTIF(#REF!,B162&amp;LEFT($I$29,1))</f>
        <v>#REF!</v>
      </c>
      <c r="J162" s="93" t="e">
        <f>SUMIF(#REF!,B162&amp;LEFT($I$29,1),#REF!)</f>
        <v>#REF!</v>
      </c>
      <c r="K162" s="86"/>
    </row>
    <row r="163" spans="1:11" ht="39.950000000000003" customHeight="1">
      <c r="A163" s="87" t="s">
        <v>3059</v>
      </c>
      <c r="B163" s="88"/>
      <c r="C163" s="88"/>
      <c r="D163" s="88"/>
      <c r="E163" s="88"/>
      <c r="F163" s="88"/>
      <c r="G163" s="88"/>
      <c r="H163" s="88"/>
      <c r="I163" s="88"/>
      <c r="J163" s="88"/>
      <c r="K163" s="88"/>
    </row>
    <row r="164" spans="1:11" s="91" customFormat="1" ht="20.100000000000001" customHeight="1">
      <c r="A164" s="183" t="s">
        <v>8</v>
      </c>
      <c r="B164" s="90"/>
      <c r="C164" s="183" t="s">
        <v>9</v>
      </c>
      <c r="D164" s="183"/>
      <c r="E164" s="183" t="s">
        <v>10</v>
      </c>
      <c r="F164" s="183"/>
      <c r="G164" s="183" t="s">
        <v>11</v>
      </c>
      <c r="H164" s="183"/>
      <c r="I164" s="183" t="s">
        <v>12</v>
      </c>
      <c r="J164" s="183"/>
      <c r="K164" s="183" t="s">
        <v>13</v>
      </c>
    </row>
    <row r="165" spans="1:11" s="91" customFormat="1" ht="20.100000000000001" customHeight="1">
      <c r="A165" s="183"/>
      <c r="B165" s="90"/>
      <c r="C165" s="121" t="s">
        <v>14</v>
      </c>
      <c r="D165" s="123" t="s">
        <v>3131</v>
      </c>
      <c r="E165" s="121" t="s">
        <v>14</v>
      </c>
      <c r="F165" s="123" t="s">
        <v>3131</v>
      </c>
      <c r="G165" s="121" t="s">
        <v>14</v>
      </c>
      <c r="H165" s="123" t="s">
        <v>3131</v>
      </c>
      <c r="I165" s="121" t="s">
        <v>14</v>
      </c>
      <c r="J165" s="123" t="s">
        <v>3131</v>
      </c>
      <c r="K165" s="183"/>
    </row>
    <row r="166" spans="1:11" s="91" customFormat="1" ht="27" customHeight="1">
      <c r="A166" s="86" t="s">
        <v>9</v>
      </c>
      <c r="B166" s="86"/>
      <c r="C166" s="85" t="e">
        <f t="shared" ref="C166:D189" si="16">SUM(E166,G166,I166)</f>
        <v>#REF!</v>
      </c>
      <c r="D166" s="93" t="e">
        <f t="shared" si="16"/>
        <v>#REF!</v>
      </c>
      <c r="E166" s="85" t="e">
        <f t="shared" ref="E166:J166" si="17">SUM(E167:E189)</f>
        <v>#REF!</v>
      </c>
      <c r="F166" s="93" t="e">
        <f t="shared" si="17"/>
        <v>#REF!</v>
      </c>
      <c r="G166" s="85" t="e">
        <f t="shared" si="17"/>
        <v>#REF!</v>
      </c>
      <c r="H166" s="93" t="e">
        <f t="shared" si="17"/>
        <v>#REF!</v>
      </c>
      <c r="I166" s="85" t="e">
        <f t="shared" si="17"/>
        <v>#REF!</v>
      </c>
      <c r="J166" s="93" t="e">
        <f t="shared" si="17"/>
        <v>#REF!</v>
      </c>
      <c r="K166" s="86"/>
    </row>
    <row r="167" spans="1:11" s="91" customFormat="1" ht="27" customHeight="1">
      <c r="A167" s="86" t="s">
        <v>0</v>
      </c>
      <c r="B167" s="86" t="s">
        <v>0</v>
      </c>
      <c r="C167" s="85" t="e">
        <f t="shared" si="16"/>
        <v>#REF!</v>
      </c>
      <c r="D167" s="93" t="e">
        <f t="shared" si="16"/>
        <v>#REF!</v>
      </c>
      <c r="E167" s="85" t="e">
        <f>COUNTIF(#REF!,B167&amp;LEFT($E$29,1))</f>
        <v>#REF!</v>
      </c>
      <c r="F167" s="93" t="e">
        <f>SUMIF(#REF!,B167&amp;LEFT($E$29,1),#REF!)</f>
        <v>#REF!</v>
      </c>
      <c r="G167" s="85" t="e">
        <f>COUNTIF(#REF!,B167&amp;LEFT($G$29,1))</f>
        <v>#REF!</v>
      </c>
      <c r="H167" s="93" t="e">
        <f>SUMIF(#REF!,B167&amp;LEFT($G$29,1),#REF!)</f>
        <v>#REF!</v>
      </c>
      <c r="I167" s="85" t="e">
        <f>COUNTIF(#REF!,B167&amp;LEFT($I$29,1))</f>
        <v>#REF!</v>
      </c>
      <c r="J167" s="93" t="e">
        <f>SUMIF(#REF!,B167&amp;LEFT($I$29,1),#REF!)</f>
        <v>#REF!</v>
      </c>
      <c r="K167" s="86"/>
    </row>
    <row r="168" spans="1:11" s="91" customFormat="1" ht="27" customHeight="1">
      <c r="A168" s="86" t="s">
        <v>1</v>
      </c>
      <c r="B168" s="86" t="s">
        <v>1</v>
      </c>
      <c r="C168" s="85" t="e">
        <f t="shared" si="16"/>
        <v>#REF!</v>
      </c>
      <c r="D168" s="93" t="e">
        <f t="shared" si="16"/>
        <v>#REF!</v>
      </c>
      <c r="E168" s="85" t="e">
        <f>COUNTIF(#REF!,B168&amp;LEFT($E$29,1))</f>
        <v>#REF!</v>
      </c>
      <c r="F168" s="93" t="e">
        <f>SUMIF(#REF!,B168&amp;LEFT($E$29,1),#REF!)</f>
        <v>#REF!</v>
      </c>
      <c r="G168" s="85" t="e">
        <f>COUNTIF(#REF!,B168&amp;LEFT($G$29,1))</f>
        <v>#REF!</v>
      </c>
      <c r="H168" s="93" t="e">
        <f>SUMIF(#REF!,B168&amp;LEFT($G$29,1),#REF!)</f>
        <v>#REF!</v>
      </c>
      <c r="I168" s="85" t="e">
        <f>COUNTIF(#REF!,B168&amp;LEFT($I$29,1))</f>
        <v>#REF!</v>
      </c>
      <c r="J168" s="93" t="e">
        <f>SUMIF(#REF!,B168&amp;LEFT($I$29,1),#REF!)</f>
        <v>#REF!</v>
      </c>
      <c r="K168" s="86"/>
    </row>
    <row r="169" spans="1:11" s="91" customFormat="1" ht="27" customHeight="1">
      <c r="A169" s="86" t="s">
        <v>18</v>
      </c>
      <c r="B169" s="86" t="s">
        <v>19</v>
      </c>
      <c r="C169" s="85" t="e">
        <f t="shared" si="16"/>
        <v>#REF!</v>
      </c>
      <c r="D169" s="93" t="e">
        <f t="shared" si="16"/>
        <v>#REF!</v>
      </c>
      <c r="E169" s="85" t="e">
        <f>COUNTIF(#REF!,B169&amp;LEFT($E$29,1))</f>
        <v>#REF!</v>
      </c>
      <c r="F169" s="93" t="e">
        <f>SUMIF(#REF!,B169&amp;LEFT($E$29,1),#REF!)</f>
        <v>#REF!</v>
      </c>
      <c r="G169" s="85" t="e">
        <f>COUNTIF(#REF!,B169&amp;LEFT($G$29,1))</f>
        <v>#REF!</v>
      </c>
      <c r="H169" s="93" t="e">
        <f>SUMIF(#REF!,B169&amp;LEFT($G$29,1),#REF!)</f>
        <v>#REF!</v>
      </c>
      <c r="I169" s="85" t="e">
        <f>COUNTIF(#REF!,B169&amp;LEFT($I$29,1))</f>
        <v>#REF!</v>
      </c>
      <c r="J169" s="93" t="e">
        <f>SUMIF(#REF!,B169&amp;LEFT($I$29,1),#REF!)</f>
        <v>#REF!</v>
      </c>
      <c r="K169" s="86"/>
    </row>
    <row r="170" spans="1:11" s="91" customFormat="1" ht="27" customHeight="1">
      <c r="A170" s="86" t="s">
        <v>20</v>
      </c>
      <c r="B170" s="86" t="s">
        <v>21</v>
      </c>
      <c r="C170" s="85" t="e">
        <f t="shared" si="16"/>
        <v>#REF!</v>
      </c>
      <c r="D170" s="93" t="e">
        <f t="shared" si="16"/>
        <v>#REF!</v>
      </c>
      <c r="E170" s="85" t="e">
        <f>COUNTIF(#REF!,B170&amp;LEFT($E$29,1))</f>
        <v>#REF!</v>
      </c>
      <c r="F170" s="93" t="e">
        <f>SUMIF(#REF!,B170&amp;LEFT($E$29,1),#REF!)</f>
        <v>#REF!</v>
      </c>
      <c r="G170" s="85" t="e">
        <f>COUNTIF(#REF!,B170&amp;LEFT($G$29,1))</f>
        <v>#REF!</v>
      </c>
      <c r="H170" s="93" t="e">
        <f>SUMIF(#REF!,B170&amp;LEFT($G$29,1),#REF!)</f>
        <v>#REF!</v>
      </c>
      <c r="I170" s="85" t="e">
        <f>COUNTIF(#REF!,B170&amp;LEFT($I$29,1))</f>
        <v>#REF!</v>
      </c>
      <c r="J170" s="93" t="e">
        <f>SUMIF(#REF!,B170&amp;LEFT($I$29,1),#REF!)</f>
        <v>#REF!</v>
      </c>
      <c r="K170" s="86"/>
    </row>
    <row r="171" spans="1:11" s="91" customFormat="1" ht="27" customHeight="1">
      <c r="A171" s="86" t="s">
        <v>22</v>
      </c>
      <c r="B171" s="86" t="s">
        <v>2</v>
      </c>
      <c r="C171" s="85" t="e">
        <f t="shared" si="16"/>
        <v>#REF!</v>
      </c>
      <c r="D171" s="93" t="e">
        <f t="shared" si="16"/>
        <v>#REF!</v>
      </c>
      <c r="E171" s="85" t="e">
        <f>COUNTIF(#REF!,B171&amp;LEFT($E$29,1))</f>
        <v>#REF!</v>
      </c>
      <c r="F171" s="93" t="e">
        <f>SUMIF(#REF!,B171&amp;LEFT($E$29,1),#REF!)</f>
        <v>#REF!</v>
      </c>
      <c r="G171" s="85" t="e">
        <f>COUNTIF(#REF!,B171&amp;LEFT($G$29,1))</f>
        <v>#REF!</v>
      </c>
      <c r="H171" s="93" t="e">
        <f>SUMIF(#REF!,B171&amp;LEFT($G$29,1),#REF!)</f>
        <v>#REF!</v>
      </c>
      <c r="I171" s="85" t="e">
        <f>COUNTIF(#REF!,B171&amp;LEFT($I$29,1))</f>
        <v>#REF!</v>
      </c>
      <c r="J171" s="93" t="e">
        <f>SUMIF(#REF!,B171&amp;LEFT($I$29,1),#REF!)</f>
        <v>#REF!</v>
      </c>
      <c r="K171" s="86"/>
    </row>
    <row r="172" spans="1:11" s="91" customFormat="1" ht="27" customHeight="1">
      <c r="A172" s="86" t="s">
        <v>24</v>
      </c>
      <c r="B172" s="86" t="s">
        <v>25</v>
      </c>
      <c r="C172" s="85" t="e">
        <f t="shared" si="16"/>
        <v>#REF!</v>
      </c>
      <c r="D172" s="93" t="e">
        <f t="shared" si="16"/>
        <v>#REF!</v>
      </c>
      <c r="E172" s="85" t="e">
        <f>COUNTIF(#REF!,B172&amp;LEFT($E$29,1))</f>
        <v>#REF!</v>
      </c>
      <c r="F172" s="93" t="e">
        <f>SUMIF(#REF!,B172&amp;LEFT($E$29,1),#REF!)</f>
        <v>#REF!</v>
      </c>
      <c r="G172" s="85" t="e">
        <f>COUNTIF(#REF!,B172&amp;LEFT($G$29,1))</f>
        <v>#REF!</v>
      </c>
      <c r="H172" s="93" t="e">
        <f>SUMIF(#REF!,B172&amp;LEFT($G$29,1),#REF!)</f>
        <v>#REF!</v>
      </c>
      <c r="I172" s="85" t="e">
        <f>COUNTIF(#REF!,B172&amp;LEFT($I$29,1))</f>
        <v>#REF!</v>
      </c>
      <c r="J172" s="93" t="e">
        <f>SUMIF(#REF!,B172&amp;LEFT($I$29,1),#REF!)</f>
        <v>#REF!</v>
      </c>
      <c r="K172" s="86"/>
    </row>
    <row r="173" spans="1:11" s="91" customFormat="1" ht="27" customHeight="1">
      <c r="A173" s="86" t="s">
        <v>26</v>
      </c>
      <c r="B173" s="86" t="s">
        <v>27</v>
      </c>
      <c r="C173" s="85" t="e">
        <f t="shared" si="16"/>
        <v>#REF!</v>
      </c>
      <c r="D173" s="93" t="e">
        <f t="shared" si="16"/>
        <v>#REF!</v>
      </c>
      <c r="E173" s="85" t="e">
        <f>COUNTIF(#REF!,B173&amp;LEFT($E$29,1))</f>
        <v>#REF!</v>
      </c>
      <c r="F173" s="93" t="e">
        <f>SUMIF(#REF!,B173&amp;LEFT($E$29,1),#REF!)</f>
        <v>#REF!</v>
      </c>
      <c r="G173" s="85" t="e">
        <f>COUNTIF(#REF!,B173&amp;LEFT($G$29,1))</f>
        <v>#REF!</v>
      </c>
      <c r="H173" s="93" t="e">
        <f>SUMIF(#REF!,B173&amp;LEFT($G$29,1),#REF!)</f>
        <v>#REF!</v>
      </c>
      <c r="I173" s="85" t="e">
        <f>COUNTIF(#REF!,B173&amp;LEFT($I$29,1))</f>
        <v>#REF!</v>
      </c>
      <c r="J173" s="93" t="e">
        <f>SUMIF(#REF!,B173&amp;LEFT($I$29,1),#REF!)</f>
        <v>#REF!</v>
      </c>
      <c r="K173" s="86"/>
    </row>
    <row r="174" spans="1:11" s="91" customFormat="1" ht="27" customHeight="1">
      <c r="A174" s="86" t="s">
        <v>28</v>
      </c>
      <c r="B174" s="86" t="s">
        <v>29</v>
      </c>
      <c r="C174" s="85" t="e">
        <f t="shared" si="16"/>
        <v>#REF!</v>
      </c>
      <c r="D174" s="93" t="e">
        <f t="shared" si="16"/>
        <v>#REF!</v>
      </c>
      <c r="E174" s="85" t="e">
        <f>COUNTIF(#REF!,B174&amp;LEFT($E$29,1))</f>
        <v>#REF!</v>
      </c>
      <c r="F174" s="93" t="e">
        <f>SUMIF(#REF!,B174&amp;LEFT($E$29,1),#REF!)</f>
        <v>#REF!</v>
      </c>
      <c r="G174" s="85" t="e">
        <f>COUNTIF(#REF!,B174&amp;LEFT($G$29,1))</f>
        <v>#REF!</v>
      </c>
      <c r="H174" s="93" t="e">
        <f>SUMIF(#REF!,B174&amp;LEFT($G$29,1),#REF!)</f>
        <v>#REF!</v>
      </c>
      <c r="I174" s="85" t="e">
        <f>COUNTIF(#REF!,B174&amp;LEFT($I$29,1))</f>
        <v>#REF!</v>
      </c>
      <c r="J174" s="93" t="e">
        <f>SUMIF(#REF!,B174&amp;LEFT($I$29,1),#REF!)</f>
        <v>#REF!</v>
      </c>
      <c r="K174" s="86"/>
    </row>
    <row r="175" spans="1:11" s="91" customFormat="1" ht="27" customHeight="1">
      <c r="A175" s="86" t="s">
        <v>30</v>
      </c>
      <c r="B175" s="86" t="s">
        <v>31</v>
      </c>
      <c r="C175" s="85" t="e">
        <f t="shared" si="16"/>
        <v>#REF!</v>
      </c>
      <c r="D175" s="93" t="e">
        <f t="shared" si="16"/>
        <v>#REF!</v>
      </c>
      <c r="E175" s="85" t="e">
        <f>COUNTIF(#REF!,B175&amp;LEFT($E$29,1))</f>
        <v>#REF!</v>
      </c>
      <c r="F175" s="93" t="e">
        <f>SUMIF(#REF!,B175&amp;LEFT($E$29,1),#REF!)</f>
        <v>#REF!</v>
      </c>
      <c r="G175" s="85" t="e">
        <f>COUNTIF(#REF!,B175&amp;LEFT($G$29,1))</f>
        <v>#REF!</v>
      </c>
      <c r="H175" s="93" t="e">
        <f>SUMIF(#REF!,B175&amp;LEFT($G$29,1),#REF!)</f>
        <v>#REF!</v>
      </c>
      <c r="I175" s="85" t="e">
        <f>COUNTIF(#REF!,B175&amp;LEFT($I$29,1))</f>
        <v>#REF!</v>
      </c>
      <c r="J175" s="93" t="e">
        <f>SUMIF(#REF!,B175&amp;LEFT($I$29,1),#REF!)</f>
        <v>#REF!</v>
      </c>
      <c r="K175" s="86"/>
    </row>
    <row r="176" spans="1:11" s="91" customFormat="1" ht="27" customHeight="1">
      <c r="A176" s="86" t="s">
        <v>32</v>
      </c>
      <c r="B176" s="86" t="s">
        <v>33</v>
      </c>
      <c r="C176" s="85" t="e">
        <f t="shared" si="16"/>
        <v>#REF!</v>
      </c>
      <c r="D176" s="93" t="e">
        <f t="shared" si="16"/>
        <v>#REF!</v>
      </c>
      <c r="E176" s="85" t="e">
        <f>COUNTIF(#REF!,B176&amp;LEFT($E$29,1))</f>
        <v>#REF!</v>
      </c>
      <c r="F176" s="93" t="e">
        <f>SUMIF(#REF!,B176&amp;LEFT($E$29,1),#REF!)</f>
        <v>#REF!</v>
      </c>
      <c r="G176" s="85" t="e">
        <f>COUNTIF(#REF!,B176&amp;LEFT($G$29,1))</f>
        <v>#REF!</v>
      </c>
      <c r="H176" s="93" t="e">
        <f>SUMIF(#REF!,B176&amp;LEFT($G$29,1),#REF!)</f>
        <v>#REF!</v>
      </c>
      <c r="I176" s="85" t="e">
        <f>COUNTIF(#REF!,B176&amp;LEFT($I$29,1))</f>
        <v>#REF!</v>
      </c>
      <c r="J176" s="93" t="e">
        <f>SUMIF(#REF!,B176&amp;LEFT($I$29,1),#REF!)</f>
        <v>#REF!</v>
      </c>
      <c r="K176" s="86"/>
    </row>
    <row r="177" spans="1:11" s="91" customFormat="1" ht="27" customHeight="1">
      <c r="A177" s="86" t="s">
        <v>34</v>
      </c>
      <c r="B177" s="86" t="s">
        <v>35</v>
      </c>
      <c r="C177" s="85" t="e">
        <f t="shared" si="16"/>
        <v>#REF!</v>
      </c>
      <c r="D177" s="93" t="e">
        <f t="shared" si="16"/>
        <v>#REF!</v>
      </c>
      <c r="E177" s="85" t="e">
        <f>COUNTIF(#REF!,B177&amp;LEFT($E$29,1))</f>
        <v>#REF!</v>
      </c>
      <c r="F177" s="93" t="e">
        <f>SUMIF(#REF!,B177&amp;LEFT($E$29,1),#REF!)</f>
        <v>#REF!</v>
      </c>
      <c r="G177" s="85" t="e">
        <f>COUNTIF(#REF!,B177&amp;LEFT($G$29,1))</f>
        <v>#REF!</v>
      </c>
      <c r="H177" s="93" t="e">
        <f>SUMIF(#REF!,B177&amp;LEFT($G$29,1),#REF!)</f>
        <v>#REF!</v>
      </c>
      <c r="I177" s="85" t="e">
        <f>COUNTIF(#REF!,B177&amp;LEFT($I$29,1))</f>
        <v>#REF!</v>
      </c>
      <c r="J177" s="93" t="e">
        <f>SUMIF(#REF!,B177&amp;LEFT($I$29,1),#REF!)</f>
        <v>#REF!</v>
      </c>
      <c r="K177" s="86"/>
    </row>
    <row r="178" spans="1:11" s="91" customFormat="1" ht="27" customHeight="1">
      <c r="A178" s="86" t="s">
        <v>36</v>
      </c>
      <c r="B178" s="86" t="s">
        <v>37</v>
      </c>
      <c r="C178" s="85" t="e">
        <f t="shared" si="16"/>
        <v>#REF!</v>
      </c>
      <c r="D178" s="93" t="e">
        <f t="shared" si="16"/>
        <v>#REF!</v>
      </c>
      <c r="E178" s="85" t="e">
        <f>COUNTIF(#REF!,B178&amp;LEFT($E$29,1))</f>
        <v>#REF!</v>
      </c>
      <c r="F178" s="93" t="e">
        <f>SUMIF(#REF!,B178&amp;LEFT($E$29,1),#REF!)</f>
        <v>#REF!</v>
      </c>
      <c r="G178" s="85" t="e">
        <f>COUNTIF(#REF!,B178&amp;LEFT($G$29,1))</f>
        <v>#REF!</v>
      </c>
      <c r="H178" s="93" t="e">
        <f>SUMIF(#REF!,B178&amp;LEFT($G$29,1),#REF!)</f>
        <v>#REF!</v>
      </c>
      <c r="I178" s="85" t="e">
        <f>COUNTIF(#REF!,B178&amp;LEFT($I$29,1))</f>
        <v>#REF!</v>
      </c>
      <c r="J178" s="93" t="e">
        <f>SUMIF(#REF!,B178&amp;LEFT($I$29,1),#REF!)</f>
        <v>#REF!</v>
      </c>
      <c r="K178" s="86"/>
    </row>
    <row r="179" spans="1:11" s="91" customFormat="1" ht="27" customHeight="1">
      <c r="A179" s="86" t="s">
        <v>38</v>
      </c>
      <c r="B179" s="86" t="s">
        <v>39</v>
      </c>
      <c r="C179" s="85" t="e">
        <f t="shared" si="16"/>
        <v>#REF!</v>
      </c>
      <c r="D179" s="93" t="e">
        <f t="shared" si="16"/>
        <v>#REF!</v>
      </c>
      <c r="E179" s="85" t="e">
        <f>COUNTIF(#REF!,B179&amp;LEFT($E$29,1))</f>
        <v>#REF!</v>
      </c>
      <c r="F179" s="93" t="e">
        <f>SUMIF(#REF!,B179&amp;LEFT($E$29,1),#REF!)</f>
        <v>#REF!</v>
      </c>
      <c r="G179" s="85" t="e">
        <f>COUNTIF(#REF!,B179&amp;LEFT($G$29,1))</f>
        <v>#REF!</v>
      </c>
      <c r="H179" s="93" t="e">
        <f>SUMIF(#REF!,B179&amp;LEFT($G$29,1),#REF!)</f>
        <v>#REF!</v>
      </c>
      <c r="I179" s="85" t="e">
        <f>COUNTIF(#REF!,B179&amp;LEFT($I$29,1))</f>
        <v>#REF!</v>
      </c>
      <c r="J179" s="93" t="e">
        <f>SUMIF(#REF!,B179&amp;LEFT($I$29,1),#REF!)</f>
        <v>#REF!</v>
      </c>
      <c r="K179" s="86"/>
    </row>
    <row r="180" spans="1:11" s="91" customFormat="1" ht="27" customHeight="1">
      <c r="A180" s="86" t="s">
        <v>40</v>
      </c>
      <c r="B180" s="86" t="s">
        <v>41</v>
      </c>
      <c r="C180" s="85" t="e">
        <f t="shared" si="16"/>
        <v>#REF!</v>
      </c>
      <c r="D180" s="93" t="e">
        <f t="shared" si="16"/>
        <v>#REF!</v>
      </c>
      <c r="E180" s="85" t="e">
        <f>COUNTIF(#REF!,B180&amp;LEFT($E$29,1))</f>
        <v>#REF!</v>
      </c>
      <c r="F180" s="93" t="e">
        <f>SUMIF(#REF!,B180&amp;LEFT($E$29,1),#REF!)</f>
        <v>#REF!</v>
      </c>
      <c r="G180" s="85" t="e">
        <f>COUNTIF(#REF!,B180&amp;LEFT($G$29,1))</f>
        <v>#REF!</v>
      </c>
      <c r="H180" s="93" t="e">
        <f>SUMIF(#REF!,B180&amp;LEFT($G$29,1),#REF!)</f>
        <v>#REF!</v>
      </c>
      <c r="I180" s="85" t="e">
        <f>COUNTIF(#REF!,B180&amp;LEFT($I$29,1))</f>
        <v>#REF!</v>
      </c>
      <c r="J180" s="93" t="e">
        <f>SUMIF(#REF!,B180&amp;LEFT($I$29,1),#REF!)</f>
        <v>#REF!</v>
      </c>
      <c r="K180" s="86"/>
    </row>
    <row r="181" spans="1:11" s="91" customFormat="1" ht="27" customHeight="1">
      <c r="A181" s="86" t="s">
        <v>42</v>
      </c>
      <c r="B181" s="86" t="s">
        <v>3</v>
      </c>
      <c r="C181" s="85" t="e">
        <f t="shared" si="16"/>
        <v>#REF!</v>
      </c>
      <c r="D181" s="93" t="e">
        <f t="shared" si="16"/>
        <v>#REF!</v>
      </c>
      <c r="E181" s="85" t="e">
        <f>COUNTIF(#REF!,B181&amp;LEFT($E$29,1))</f>
        <v>#REF!</v>
      </c>
      <c r="F181" s="93" t="e">
        <f>SUMIF(#REF!,B181&amp;LEFT($E$29,1),#REF!)</f>
        <v>#REF!</v>
      </c>
      <c r="G181" s="85" t="e">
        <f>COUNTIF(#REF!,B181&amp;LEFT($G$29,1))</f>
        <v>#REF!</v>
      </c>
      <c r="H181" s="93" t="e">
        <f>SUMIF(#REF!,B181&amp;LEFT($G$29,1),#REF!)</f>
        <v>#REF!</v>
      </c>
      <c r="I181" s="85" t="e">
        <f>COUNTIF(#REF!,B181&amp;LEFT($I$29,1))</f>
        <v>#REF!</v>
      </c>
      <c r="J181" s="93" t="e">
        <f>SUMIF(#REF!,B181&amp;LEFT($I$29,1),#REF!)</f>
        <v>#REF!</v>
      </c>
      <c r="K181" s="86"/>
    </row>
    <row r="182" spans="1:11" s="91" customFormat="1" ht="27" customHeight="1">
      <c r="A182" s="86" t="s">
        <v>44</v>
      </c>
      <c r="B182" s="86" t="s">
        <v>45</v>
      </c>
      <c r="C182" s="85" t="e">
        <f t="shared" si="16"/>
        <v>#REF!</v>
      </c>
      <c r="D182" s="93" t="e">
        <f t="shared" si="16"/>
        <v>#REF!</v>
      </c>
      <c r="E182" s="85" t="e">
        <f>COUNTIF(#REF!,B182&amp;LEFT($E$29,1))</f>
        <v>#REF!</v>
      </c>
      <c r="F182" s="93" t="e">
        <f>SUMIF(#REF!,B182&amp;LEFT($E$29,1),#REF!)</f>
        <v>#REF!</v>
      </c>
      <c r="G182" s="85" t="e">
        <f>COUNTIF(#REF!,B182&amp;LEFT($G$29,1))</f>
        <v>#REF!</v>
      </c>
      <c r="H182" s="93" t="e">
        <f>SUMIF(#REF!,B182&amp;LEFT($G$29,1),#REF!)</f>
        <v>#REF!</v>
      </c>
      <c r="I182" s="85" t="e">
        <f>COUNTIF(#REF!,B182&amp;LEFT($I$29,1))</f>
        <v>#REF!</v>
      </c>
      <c r="J182" s="93" t="e">
        <f>SUMIF(#REF!,B182&amp;LEFT($I$29,1),#REF!)</f>
        <v>#REF!</v>
      </c>
      <c r="K182" s="86"/>
    </row>
    <row r="183" spans="1:11" s="91" customFormat="1" ht="27" customHeight="1">
      <c r="A183" s="86" t="s">
        <v>46</v>
      </c>
      <c r="B183" s="86" t="s">
        <v>47</v>
      </c>
      <c r="C183" s="85" t="e">
        <f t="shared" si="16"/>
        <v>#REF!</v>
      </c>
      <c r="D183" s="93" t="e">
        <f t="shared" si="16"/>
        <v>#REF!</v>
      </c>
      <c r="E183" s="85" t="e">
        <f>COUNTIF(#REF!,B183&amp;LEFT($E$29,1))</f>
        <v>#REF!</v>
      </c>
      <c r="F183" s="93" t="e">
        <f>SUMIF(#REF!,B183&amp;LEFT($E$29,1),#REF!)</f>
        <v>#REF!</v>
      </c>
      <c r="G183" s="85" t="e">
        <f>COUNTIF(#REF!,B183&amp;LEFT($G$29,1))</f>
        <v>#REF!</v>
      </c>
      <c r="H183" s="93" t="e">
        <f>SUMIF(#REF!,B183&amp;LEFT($G$29,1),#REF!)</f>
        <v>#REF!</v>
      </c>
      <c r="I183" s="85" t="e">
        <f>COUNTIF(#REF!,B183&amp;LEFT($I$29,1))</f>
        <v>#REF!</v>
      </c>
      <c r="J183" s="93" t="e">
        <f>SUMIF(#REF!,B183&amp;LEFT($I$29,1),#REF!)</f>
        <v>#REF!</v>
      </c>
      <c r="K183" s="86"/>
    </row>
    <row r="184" spans="1:11" s="91" customFormat="1" ht="27" customHeight="1">
      <c r="A184" s="86" t="s">
        <v>4</v>
      </c>
      <c r="B184" s="86" t="s">
        <v>5</v>
      </c>
      <c r="C184" s="85" t="e">
        <f t="shared" si="16"/>
        <v>#REF!</v>
      </c>
      <c r="D184" s="93" t="e">
        <f t="shared" si="16"/>
        <v>#REF!</v>
      </c>
      <c r="E184" s="85" t="e">
        <f>COUNTIF(#REF!,B184&amp;LEFT($E$29,1))</f>
        <v>#REF!</v>
      </c>
      <c r="F184" s="93" t="e">
        <f>SUMIF(#REF!,B184&amp;LEFT($E$29,1),#REF!)</f>
        <v>#REF!</v>
      </c>
      <c r="G184" s="85" t="e">
        <f>COUNTIF(#REF!,B184&amp;LEFT($G$29,1))</f>
        <v>#REF!</v>
      </c>
      <c r="H184" s="93" t="e">
        <f>SUMIF(#REF!,B184&amp;LEFT($G$29,1),#REF!)</f>
        <v>#REF!</v>
      </c>
      <c r="I184" s="85" t="e">
        <f>COUNTIF(#REF!,B184&amp;LEFT($I$29,1))</f>
        <v>#REF!</v>
      </c>
      <c r="J184" s="93" t="e">
        <f>SUMIF(#REF!,B184&amp;LEFT($I$29,1),#REF!)</f>
        <v>#REF!</v>
      </c>
      <c r="K184" s="86"/>
    </row>
    <row r="185" spans="1:11" s="91" customFormat="1" ht="27" customHeight="1">
      <c r="A185" s="86" t="s">
        <v>6</v>
      </c>
      <c r="B185" s="86" t="s">
        <v>7</v>
      </c>
      <c r="C185" s="85" t="e">
        <f t="shared" si="16"/>
        <v>#REF!</v>
      </c>
      <c r="D185" s="93" t="e">
        <f t="shared" si="16"/>
        <v>#REF!</v>
      </c>
      <c r="E185" s="85" t="e">
        <f>COUNTIF(#REF!,B185&amp;LEFT($E$29,1))</f>
        <v>#REF!</v>
      </c>
      <c r="F185" s="93" t="e">
        <f>SUMIF(#REF!,B185&amp;LEFT($E$29,1),#REF!)</f>
        <v>#REF!</v>
      </c>
      <c r="G185" s="85" t="e">
        <f>COUNTIF(#REF!,B185&amp;LEFT($G$29,1))</f>
        <v>#REF!</v>
      </c>
      <c r="H185" s="93" t="e">
        <f>SUMIF(#REF!,B185&amp;LEFT($G$29,1),#REF!)</f>
        <v>#REF!</v>
      </c>
      <c r="I185" s="85" t="e">
        <f>COUNTIF(#REF!,B185&amp;LEFT($I$29,1))</f>
        <v>#REF!</v>
      </c>
      <c r="J185" s="93" t="e">
        <f>SUMIF(#REF!,B185&amp;LEFT($I$29,1),#REF!)</f>
        <v>#REF!</v>
      </c>
      <c r="K185" s="86"/>
    </row>
    <row r="186" spans="1:11" s="91" customFormat="1" ht="27" customHeight="1">
      <c r="A186" s="86" t="s">
        <v>89</v>
      </c>
      <c r="B186" s="86" t="s">
        <v>90</v>
      </c>
      <c r="C186" s="85" t="e">
        <f t="shared" si="16"/>
        <v>#REF!</v>
      </c>
      <c r="D186" s="93" t="e">
        <f t="shared" si="16"/>
        <v>#REF!</v>
      </c>
      <c r="E186" s="85" t="e">
        <f>COUNTIF(#REF!,B186&amp;LEFT($E$29,1))</f>
        <v>#REF!</v>
      </c>
      <c r="F186" s="93" t="e">
        <f>SUMIF(#REF!,B186&amp;LEFT($E$29,1),#REF!)</f>
        <v>#REF!</v>
      </c>
      <c r="G186" s="85" t="e">
        <f>COUNTIF(#REF!,B186&amp;LEFT($G$29,1))</f>
        <v>#REF!</v>
      </c>
      <c r="H186" s="93" t="e">
        <f>SUMIF(#REF!,B186&amp;LEFT($G$29,1),#REF!)</f>
        <v>#REF!</v>
      </c>
      <c r="I186" s="85" t="e">
        <f>COUNTIF(#REF!,B186&amp;LEFT($I$29,1))</f>
        <v>#REF!</v>
      </c>
      <c r="J186" s="93" t="e">
        <f>SUMIF(#REF!,B186&amp;LEFT($I$29,1),#REF!)</f>
        <v>#REF!</v>
      </c>
      <c r="K186" s="86"/>
    </row>
    <row r="187" spans="1:11" s="91" customFormat="1" ht="27" customHeight="1">
      <c r="A187" s="86" t="s">
        <v>48</v>
      </c>
      <c r="B187" s="86" t="s">
        <v>49</v>
      </c>
      <c r="C187" s="85" t="e">
        <f t="shared" si="16"/>
        <v>#REF!</v>
      </c>
      <c r="D187" s="93" t="e">
        <f t="shared" si="16"/>
        <v>#REF!</v>
      </c>
      <c r="E187" s="85" t="e">
        <f>COUNTIF(#REF!,B187&amp;LEFT($E$29,1))</f>
        <v>#REF!</v>
      </c>
      <c r="F187" s="93" t="e">
        <f>SUMIF(#REF!,B187&amp;LEFT($E$29,1),#REF!)</f>
        <v>#REF!</v>
      </c>
      <c r="G187" s="85" t="e">
        <f>COUNTIF(#REF!,B187&amp;LEFT($G$29,1))</f>
        <v>#REF!</v>
      </c>
      <c r="H187" s="93" t="e">
        <f>SUMIF(#REF!,B187&amp;LEFT($G$29,1),#REF!)</f>
        <v>#REF!</v>
      </c>
      <c r="I187" s="85" t="e">
        <f>COUNTIF(#REF!,B187&amp;LEFT($I$29,1))</f>
        <v>#REF!</v>
      </c>
      <c r="J187" s="93" t="e">
        <f>SUMIF(#REF!,B187&amp;LEFT($I$29,1),#REF!)</f>
        <v>#REF!</v>
      </c>
      <c r="K187" s="86"/>
    </row>
    <row r="188" spans="1:11" s="91" customFormat="1" ht="27" customHeight="1">
      <c r="A188" s="86" t="s">
        <v>50</v>
      </c>
      <c r="B188" s="86" t="s">
        <v>51</v>
      </c>
      <c r="C188" s="85" t="e">
        <f t="shared" si="16"/>
        <v>#REF!</v>
      </c>
      <c r="D188" s="93" t="e">
        <f t="shared" si="16"/>
        <v>#REF!</v>
      </c>
      <c r="E188" s="85" t="e">
        <f>COUNTIF(#REF!,B188&amp;LEFT($E$29,1))</f>
        <v>#REF!</v>
      </c>
      <c r="F188" s="93" t="e">
        <f>SUMIF(#REF!,B188&amp;LEFT($E$29,1),#REF!)</f>
        <v>#REF!</v>
      </c>
      <c r="G188" s="85" t="e">
        <f>COUNTIF(#REF!,B188&amp;LEFT($G$29,1))</f>
        <v>#REF!</v>
      </c>
      <c r="H188" s="93" t="e">
        <f>SUMIF(#REF!,B188&amp;LEFT($G$29,1),#REF!)</f>
        <v>#REF!</v>
      </c>
      <c r="I188" s="85" t="e">
        <f>COUNTIF(#REF!,B188&amp;LEFT($I$29,1))</f>
        <v>#REF!</v>
      </c>
      <c r="J188" s="93" t="e">
        <f>SUMIF(#REF!,B188&amp;LEFT($I$29,1),#REF!)</f>
        <v>#REF!</v>
      </c>
      <c r="K188" s="86"/>
    </row>
    <row r="189" spans="1:11" s="91" customFormat="1" ht="27" customHeight="1">
      <c r="A189" s="86" t="s">
        <v>3065</v>
      </c>
      <c r="B189" s="86" t="s">
        <v>3066</v>
      </c>
      <c r="C189" s="85" t="e">
        <f t="shared" si="16"/>
        <v>#REF!</v>
      </c>
      <c r="D189" s="93" t="e">
        <f t="shared" si="16"/>
        <v>#REF!</v>
      </c>
      <c r="E189" s="85" t="e">
        <f>COUNTIF(#REF!,B189&amp;LEFT($E$29,1))</f>
        <v>#REF!</v>
      </c>
      <c r="F189" s="93" t="e">
        <f>SUMIF(#REF!,B189&amp;LEFT($E$29,1),#REF!)</f>
        <v>#REF!</v>
      </c>
      <c r="G189" s="85" t="e">
        <f>COUNTIF(#REF!,B189&amp;LEFT($G$29,1))</f>
        <v>#REF!</v>
      </c>
      <c r="H189" s="93" t="e">
        <f>SUMIF(#REF!,B189&amp;LEFT($G$29,1),#REF!)</f>
        <v>#REF!</v>
      </c>
      <c r="I189" s="85" t="e">
        <f>COUNTIF(#REF!,B189&amp;LEFT($I$29,1))</f>
        <v>#REF!</v>
      </c>
      <c r="J189" s="93" t="e">
        <f>SUMIF(#REF!,B189&amp;LEFT($I$29,1),#REF!)</f>
        <v>#REF!</v>
      </c>
      <c r="K189" s="86"/>
    </row>
    <row r="190" spans="1:11" ht="39.950000000000003" customHeight="1">
      <c r="A190" s="87" t="s">
        <v>3060</v>
      </c>
      <c r="B190" s="88"/>
      <c r="C190" s="88"/>
      <c r="D190" s="88"/>
      <c r="E190" s="88"/>
      <c r="F190" s="88"/>
      <c r="G190" s="88"/>
      <c r="H190" s="88"/>
      <c r="I190" s="88"/>
      <c r="J190" s="88"/>
      <c r="K190" s="88"/>
    </row>
    <row r="191" spans="1:11" s="91" customFormat="1" ht="20.100000000000001" customHeight="1">
      <c r="A191" s="183" t="s">
        <v>8</v>
      </c>
      <c r="B191" s="90"/>
      <c r="C191" s="183" t="s">
        <v>9</v>
      </c>
      <c r="D191" s="183"/>
      <c r="E191" s="183" t="s">
        <v>10</v>
      </c>
      <c r="F191" s="183"/>
      <c r="G191" s="183" t="s">
        <v>11</v>
      </c>
      <c r="H191" s="183"/>
      <c r="I191" s="183" t="s">
        <v>12</v>
      </c>
      <c r="J191" s="183"/>
      <c r="K191" s="183" t="s">
        <v>13</v>
      </c>
    </row>
    <row r="192" spans="1:11" s="91" customFormat="1" ht="20.100000000000001" customHeight="1">
      <c r="A192" s="183"/>
      <c r="B192" s="90"/>
      <c r="C192" s="121" t="s">
        <v>14</v>
      </c>
      <c r="D192" s="123" t="s">
        <v>3131</v>
      </c>
      <c r="E192" s="121" t="s">
        <v>14</v>
      </c>
      <c r="F192" s="123" t="s">
        <v>3131</v>
      </c>
      <c r="G192" s="121" t="s">
        <v>14</v>
      </c>
      <c r="H192" s="123" t="s">
        <v>3131</v>
      </c>
      <c r="I192" s="121" t="s">
        <v>14</v>
      </c>
      <c r="J192" s="123" t="s">
        <v>3131</v>
      </c>
      <c r="K192" s="183"/>
    </row>
    <row r="193" spans="1:11" s="91" customFormat="1" ht="27" customHeight="1">
      <c r="A193" s="86" t="s">
        <v>9</v>
      </c>
      <c r="B193" s="86"/>
      <c r="C193" s="85" t="e">
        <f t="shared" ref="C193:D216" si="18">SUM(E193,G193,I193)</f>
        <v>#REF!</v>
      </c>
      <c r="D193" s="93" t="e">
        <f t="shared" si="18"/>
        <v>#REF!</v>
      </c>
      <c r="E193" s="85" t="e">
        <f t="shared" ref="E193:J193" si="19">SUM(E194:E216)</f>
        <v>#REF!</v>
      </c>
      <c r="F193" s="93" t="e">
        <f t="shared" si="19"/>
        <v>#REF!</v>
      </c>
      <c r="G193" s="85" t="e">
        <f t="shared" si="19"/>
        <v>#REF!</v>
      </c>
      <c r="H193" s="93" t="e">
        <f t="shared" si="19"/>
        <v>#REF!</v>
      </c>
      <c r="I193" s="85" t="e">
        <f t="shared" si="19"/>
        <v>#REF!</v>
      </c>
      <c r="J193" s="93" t="e">
        <f t="shared" si="19"/>
        <v>#REF!</v>
      </c>
      <c r="K193" s="86"/>
    </row>
    <row r="194" spans="1:11" s="91" customFormat="1" ht="27" customHeight="1">
      <c r="A194" s="86" t="s">
        <v>0</v>
      </c>
      <c r="B194" s="86" t="s">
        <v>0</v>
      </c>
      <c r="C194" s="85" t="e">
        <f t="shared" si="18"/>
        <v>#REF!</v>
      </c>
      <c r="D194" s="93" t="e">
        <f t="shared" si="18"/>
        <v>#REF!</v>
      </c>
      <c r="E194" s="85" t="e">
        <f>COUNTIF(#REF!,B194&amp;LEFT($E$29,1))</f>
        <v>#REF!</v>
      </c>
      <c r="F194" s="93" t="e">
        <f>SUMIF(#REF!,B194&amp;LEFT($E$29,1),#REF!)</f>
        <v>#REF!</v>
      </c>
      <c r="G194" s="85" t="e">
        <f>COUNTIF(#REF!,B194&amp;LEFT($G$29,1))</f>
        <v>#REF!</v>
      </c>
      <c r="H194" s="93" t="e">
        <f>SUMIF(#REF!,B194&amp;LEFT($G$29,1),#REF!)</f>
        <v>#REF!</v>
      </c>
      <c r="I194" s="85" t="e">
        <f>COUNTIF(#REF!,B194&amp;LEFT($I$29,1))</f>
        <v>#REF!</v>
      </c>
      <c r="J194" s="93" t="e">
        <f>SUMIF(#REF!,B194&amp;LEFT($I$29,1),#REF!)</f>
        <v>#REF!</v>
      </c>
      <c r="K194" s="86"/>
    </row>
    <row r="195" spans="1:11" s="91" customFormat="1" ht="27" customHeight="1">
      <c r="A195" s="86" t="s">
        <v>1</v>
      </c>
      <c r="B195" s="86" t="s">
        <v>1</v>
      </c>
      <c r="C195" s="85" t="e">
        <f t="shared" si="18"/>
        <v>#REF!</v>
      </c>
      <c r="D195" s="93" t="e">
        <f t="shared" si="18"/>
        <v>#REF!</v>
      </c>
      <c r="E195" s="85" t="e">
        <f>COUNTIF(#REF!,B195&amp;LEFT($E$29,1))</f>
        <v>#REF!</v>
      </c>
      <c r="F195" s="93" t="e">
        <f>SUMIF(#REF!,B195&amp;LEFT($E$29,1),#REF!)</f>
        <v>#REF!</v>
      </c>
      <c r="G195" s="85" t="e">
        <f>COUNTIF(#REF!,B195&amp;LEFT($G$29,1))</f>
        <v>#REF!</v>
      </c>
      <c r="H195" s="93" t="e">
        <f>SUMIF(#REF!,B195&amp;LEFT($G$29,1),#REF!)</f>
        <v>#REF!</v>
      </c>
      <c r="I195" s="85" t="e">
        <f>COUNTIF(#REF!,B195&amp;LEFT($I$29,1))</f>
        <v>#REF!</v>
      </c>
      <c r="J195" s="93" t="e">
        <f>SUMIF(#REF!,B195&amp;LEFT($I$29,1),#REF!)</f>
        <v>#REF!</v>
      </c>
      <c r="K195" s="86"/>
    </row>
    <row r="196" spans="1:11" s="91" customFormat="1" ht="27" customHeight="1">
      <c r="A196" s="86" t="s">
        <v>18</v>
      </c>
      <c r="B196" s="86" t="s">
        <v>19</v>
      </c>
      <c r="C196" s="85" t="e">
        <f t="shared" si="18"/>
        <v>#REF!</v>
      </c>
      <c r="D196" s="93" t="e">
        <f t="shared" si="18"/>
        <v>#REF!</v>
      </c>
      <c r="E196" s="85" t="e">
        <f>COUNTIF(#REF!,B196&amp;LEFT($E$29,1))</f>
        <v>#REF!</v>
      </c>
      <c r="F196" s="93" t="e">
        <f>SUMIF(#REF!,B196&amp;LEFT($E$29,1),#REF!)</f>
        <v>#REF!</v>
      </c>
      <c r="G196" s="85" t="e">
        <f>COUNTIF(#REF!,B196&amp;LEFT($G$29,1))</f>
        <v>#REF!</v>
      </c>
      <c r="H196" s="93" t="e">
        <f>SUMIF(#REF!,B196&amp;LEFT($G$29,1),#REF!)</f>
        <v>#REF!</v>
      </c>
      <c r="I196" s="85" t="e">
        <f>COUNTIF(#REF!,B196&amp;LEFT($I$29,1))</f>
        <v>#REF!</v>
      </c>
      <c r="J196" s="93" t="e">
        <f>SUMIF(#REF!,B196&amp;LEFT($I$29,1),#REF!)</f>
        <v>#REF!</v>
      </c>
      <c r="K196" s="86"/>
    </row>
    <row r="197" spans="1:11" s="91" customFormat="1" ht="27" customHeight="1">
      <c r="A197" s="86" t="s">
        <v>20</v>
      </c>
      <c r="B197" s="86" t="s">
        <v>21</v>
      </c>
      <c r="C197" s="85" t="e">
        <f t="shared" si="18"/>
        <v>#REF!</v>
      </c>
      <c r="D197" s="93" t="e">
        <f t="shared" si="18"/>
        <v>#REF!</v>
      </c>
      <c r="E197" s="85" t="e">
        <f>COUNTIF(#REF!,B197&amp;LEFT($E$29,1))</f>
        <v>#REF!</v>
      </c>
      <c r="F197" s="93" t="e">
        <f>SUMIF(#REF!,B197&amp;LEFT($E$29,1),#REF!)</f>
        <v>#REF!</v>
      </c>
      <c r="G197" s="85" t="e">
        <f>COUNTIF(#REF!,B197&amp;LEFT($G$29,1))</f>
        <v>#REF!</v>
      </c>
      <c r="H197" s="93" t="e">
        <f>SUMIF(#REF!,B197&amp;LEFT($G$29,1),#REF!)</f>
        <v>#REF!</v>
      </c>
      <c r="I197" s="85" t="e">
        <f>COUNTIF(#REF!,B197&amp;LEFT($I$29,1))</f>
        <v>#REF!</v>
      </c>
      <c r="J197" s="93" t="e">
        <f>SUMIF(#REF!,B197&amp;LEFT($I$29,1),#REF!)</f>
        <v>#REF!</v>
      </c>
      <c r="K197" s="86"/>
    </row>
    <row r="198" spans="1:11" s="91" customFormat="1" ht="27" customHeight="1">
      <c r="A198" s="86" t="s">
        <v>22</v>
      </c>
      <c r="B198" s="86" t="s">
        <v>2</v>
      </c>
      <c r="C198" s="85" t="e">
        <f t="shared" si="18"/>
        <v>#REF!</v>
      </c>
      <c r="D198" s="93" t="e">
        <f t="shared" si="18"/>
        <v>#REF!</v>
      </c>
      <c r="E198" s="85" t="e">
        <f>COUNTIF(#REF!,B198&amp;LEFT($E$29,1))</f>
        <v>#REF!</v>
      </c>
      <c r="F198" s="93" t="e">
        <f>SUMIF(#REF!,B198&amp;LEFT($E$29,1),#REF!)</f>
        <v>#REF!</v>
      </c>
      <c r="G198" s="85" t="e">
        <f>COUNTIF(#REF!,B198&amp;LEFT($G$29,1))</f>
        <v>#REF!</v>
      </c>
      <c r="H198" s="93" t="e">
        <f>SUMIF(#REF!,B198&amp;LEFT($G$29,1),#REF!)</f>
        <v>#REF!</v>
      </c>
      <c r="I198" s="85" t="e">
        <f>COUNTIF(#REF!,B198&amp;LEFT($I$29,1))</f>
        <v>#REF!</v>
      </c>
      <c r="J198" s="93" t="e">
        <f>SUMIF(#REF!,B198&amp;LEFT($I$29,1),#REF!)</f>
        <v>#REF!</v>
      </c>
      <c r="K198" s="86"/>
    </row>
    <row r="199" spans="1:11" s="91" customFormat="1" ht="27" customHeight="1">
      <c r="A199" s="86" t="s">
        <v>24</v>
      </c>
      <c r="B199" s="86" t="s">
        <v>25</v>
      </c>
      <c r="C199" s="85" t="e">
        <f t="shared" si="18"/>
        <v>#REF!</v>
      </c>
      <c r="D199" s="93" t="e">
        <f t="shared" si="18"/>
        <v>#REF!</v>
      </c>
      <c r="E199" s="85" t="e">
        <f>COUNTIF(#REF!,B199&amp;LEFT($E$29,1))</f>
        <v>#REF!</v>
      </c>
      <c r="F199" s="93" t="e">
        <f>SUMIF(#REF!,B199&amp;LEFT($E$29,1),#REF!)</f>
        <v>#REF!</v>
      </c>
      <c r="G199" s="85" t="e">
        <f>COUNTIF(#REF!,B199&amp;LEFT($G$29,1))</f>
        <v>#REF!</v>
      </c>
      <c r="H199" s="93" t="e">
        <f>SUMIF(#REF!,B199&amp;LEFT($G$29,1),#REF!)</f>
        <v>#REF!</v>
      </c>
      <c r="I199" s="85" t="e">
        <f>COUNTIF(#REF!,B199&amp;LEFT($I$29,1))</f>
        <v>#REF!</v>
      </c>
      <c r="J199" s="93" t="e">
        <f>SUMIF(#REF!,B199&amp;LEFT($I$29,1),#REF!)</f>
        <v>#REF!</v>
      </c>
      <c r="K199" s="86"/>
    </row>
    <row r="200" spans="1:11" s="91" customFormat="1" ht="27" customHeight="1">
      <c r="A200" s="86" t="s">
        <v>26</v>
      </c>
      <c r="B200" s="86" t="s">
        <v>27</v>
      </c>
      <c r="C200" s="85" t="e">
        <f t="shared" si="18"/>
        <v>#REF!</v>
      </c>
      <c r="D200" s="93" t="e">
        <f t="shared" si="18"/>
        <v>#REF!</v>
      </c>
      <c r="E200" s="85" t="e">
        <f>COUNTIF(#REF!,B200&amp;LEFT($E$29,1))</f>
        <v>#REF!</v>
      </c>
      <c r="F200" s="93" t="e">
        <f>SUMIF(#REF!,B200&amp;LEFT($E$29,1),#REF!)</f>
        <v>#REF!</v>
      </c>
      <c r="G200" s="85" t="e">
        <f>COUNTIF(#REF!,B200&amp;LEFT($G$29,1))</f>
        <v>#REF!</v>
      </c>
      <c r="H200" s="93" t="e">
        <f>SUMIF(#REF!,B200&amp;LEFT($G$29,1),#REF!)</f>
        <v>#REF!</v>
      </c>
      <c r="I200" s="85" t="e">
        <f>COUNTIF(#REF!,B200&amp;LEFT($I$29,1))</f>
        <v>#REF!</v>
      </c>
      <c r="J200" s="93" t="e">
        <f>SUMIF(#REF!,B200&amp;LEFT($I$29,1),#REF!)</f>
        <v>#REF!</v>
      </c>
      <c r="K200" s="86"/>
    </row>
    <row r="201" spans="1:11" s="91" customFormat="1" ht="27" customHeight="1">
      <c r="A201" s="86" t="s">
        <v>28</v>
      </c>
      <c r="B201" s="86" t="s">
        <v>29</v>
      </c>
      <c r="C201" s="85" t="e">
        <f t="shared" si="18"/>
        <v>#REF!</v>
      </c>
      <c r="D201" s="93" t="e">
        <f t="shared" si="18"/>
        <v>#REF!</v>
      </c>
      <c r="E201" s="85" t="e">
        <f>COUNTIF(#REF!,B201&amp;LEFT($E$29,1))</f>
        <v>#REF!</v>
      </c>
      <c r="F201" s="93" t="e">
        <f>SUMIF(#REF!,B201&amp;LEFT($E$29,1),#REF!)</f>
        <v>#REF!</v>
      </c>
      <c r="G201" s="85" t="e">
        <f>COUNTIF(#REF!,B201&amp;LEFT($G$29,1))</f>
        <v>#REF!</v>
      </c>
      <c r="H201" s="93" t="e">
        <f>SUMIF(#REF!,B201&amp;LEFT($G$29,1),#REF!)</f>
        <v>#REF!</v>
      </c>
      <c r="I201" s="85" t="e">
        <f>COUNTIF(#REF!,B201&amp;LEFT($I$29,1))</f>
        <v>#REF!</v>
      </c>
      <c r="J201" s="93" t="e">
        <f>SUMIF(#REF!,B201&amp;LEFT($I$29,1),#REF!)</f>
        <v>#REF!</v>
      </c>
      <c r="K201" s="86"/>
    </row>
    <row r="202" spans="1:11" s="91" customFormat="1" ht="27" customHeight="1">
      <c r="A202" s="86" t="s">
        <v>30</v>
      </c>
      <c r="B202" s="86" t="s">
        <v>31</v>
      </c>
      <c r="C202" s="85" t="e">
        <f t="shared" si="18"/>
        <v>#REF!</v>
      </c>
      <c r="D202" s="93" t="e">
        <f t="shared" si="18"/>
        <v>#REF!</v>
      </c>
      <c r="E202" s="85" t="e">
        <f>COUNTIF(#REF!,B202&amp;LEFT($E$29,1))</f>
        <v>#REF!</v>
      </c>
      <c r="F202" s="93" t="e">
        <f>SUMIF(#REF!,B202&amp;LEFT($E$29,1),#REF!)</f>
        <v>#REF!</v>
      </c>
      <c r="G202" s="85" t="e">
        <f>COUNTIF(#REF!,B202&amp;LEFT($G$29,1))</f>
        <v>#REF!</v>
      </c>
      <c r="H202" s="93" t="e">
        <f>SUMIF(#REF!,B202&amp;LEFT($G$29,1),#REF!)</f>
        <v>#REF!</v>
      </c>
      <c r="I202" s="85" t="e">
        <f>COUNTIF(#REF!,B202&amp;LEFT($I$29,1))</f>
        <v>#REF!</v>
      </c>
      <c r="J202" s="93" t="e">
        <f>SUMIF(#REF!,B202&amp;LEFT($I$29,1),#REF!)</f>
        <v>#REF!</v>
      </c>
      <c r="K202" s="86"/>
    </row>
    <row r="203" spans="1:11" s="91" customFormat="1" ht="27" customHeight="1">
      <c r="A203" s="86" t="s">
        <v>32</v>
      </c>
      <c r="B203" s="86" t="s">
        <v>33</v>
      </c>
      <c r="C203" s="85" t="e">
        <f t="shared" si="18"/>
        <v>#REF!</v>
      </c>
      <c r="D203" s="93" t="e">
        <f t="shared" si="18"/>
        <v>#REF!</v>
      </c>
      <c r="E203" s="85" t="e">
        <f>COUNTIF(#REF!,B203&amp;LEFT($E$29,1))</f>
        <v>#REF!</v>
      </c>
      <c r="F203" s="93" t="e">
        <f>SUMIF(#REF!,B203&amp;LEFT($E$29,1),#REF!)</f>
        <v>#REF!</v>
      </c>
      <c r="G203" s="85" t="e">
        <f>COUNTIF(#REF!,B203&amp;LEFT($G$29,1))</f>
        <v>#REF!</v>
      </c>
      <c r="H203" s="93" t="e">
        <f>SUMIF(#REF!,B203&amp;LEFT($G$29,1),#REF!)</f>
        <v>#REF!</v>
      </c>
      <c r="I203" s="85" t="e">
        <f>COUNTIF(#REF!,B203&amp;LEFT($I$29,1))</f>
        <v>#REF!</v>
      </c>
      <c r="J203" s="93" t="e">
        <f>SUMIF(#REF!,B203&amp;LEFT($I$29,1),#REF!)</f>
        <v>#REF!</v>
      </c>
      <c r="K203" s="86"/>
    </row>
    <row r="204" spans="1:11" s="91" customFormat="1" ht="27" customHeight="1">
      <c r="A204" s="86" t="s">
        <v>34</v>
      </c>
      <c r="B204" s="86" t="s">
        <v>35</v>
      </c>
      <c r="C204" s="85" t="e">
        <f t="shared" si="18"/>
        <v>#REF!</v>
      </c>
      <c r="D204" s="93" t="e">
        <f t="shared" si="18"/>
        <v>#REF!</v>
      </c>
      <c r="E204" s="85" t="e">
        <f>COUNTIF(#REF!,B204&amp;LEFT($E$29,1))</f>
        <v>#REF!</v>
      </c>
      <c r="F204" s="93" t="e">
        <f>SUMIF(#REF!,B204&amp;LEFT($E$29,1),#REF!)</f>
        <v>#REF!</v>
      </c>
      <c r="G204" s="85" t="e">
        <f>COUNTIF(#REF!,B204&amp;LEFT($G$29,1))</f>
        <v>#REF!</v>
      </c>
      <c r="H204" s="93" t="e">
        <f>SUMIF(#REF!,B204&amp;LEFT($G$29,1),#REF!)</f>
        <v>#REF!</v>
      </c>
      <c r="I204" s="85" t="e">
        <f>COUNTIF(#REF!,B204&amp;LEFT($I$29,1))</f>
        <v>#REF!</v>
      </c>
      <c r="J204" s="93" t="e">
        <f>SUMIF(#REF!,B204&amp;LEFT($I$29,1),#REF!)</f>
        <v>#REF!</v>
      </c>
      <c r="K204" s="86"/>
    </row>
    <row r="205" spans="1:11" s="91" customFormat="1" ht="27" customHeight="1">
      <c r="A205" s="86" t="s">
        <v>36</v>
      </c>
      <c r="B205" s="86" t="s">
        <v>37</v>
      </c>
      <c r="C205" s="85" t="e">
        <f t="shared" si="18"/>
        <v>#REF!</v>
      </c>
      <c r="D205" s="93" t="e">
        <f t="shared" si="18"/>
        <v>#REF!</v>
      </c>
      <c r="E205" s="85" t="e">
        <f>COUNTIF(#REF!,B205&amp;LEFT($E$29,1))</f>
        <v>#REF!</v>
      </c>
      <c r="F205" s="93" t="e">
        <f>SUMIF(#REF!,B205&amp;LEFT($E$29,1),#REF!)</f>
        <v>#REF!</v>
      </c>
      <c r="G205" s="85" t="e">
        <f>COUNTIF(#REF!,B205&amp;LEFT($G$29,1))</f>
        <v>#REF!</v>
      </c>
      <c r="H205" s="93" t="e">
        <f>SUMIF(#REF!,B205&amp;LEFT($G$29,1),#REF!)</f>
        <v>#REF!</v>
      </c>
      <c r="I205" s="85" t="e">
        <f>COUNTIF(#REF!,B205&amp;LEFT($I$29,1))</f>
        <v>#REF!</v>
      </c>
      <c r="J205" s="93" t="e">
        <f>SUMIF(#REF!,B205&amp;LEFT($I$29,1),#REF!)</f>
        <v>#REF!</v>
      </c>
      <c r="K205" s="86"/>
    </row>
    <row r="206" spans="1:11" s="91" customFormat="1" ht="27" customHeight="1">
      <c r="A206" s="86" t="s">
        <v>38</v>
      </c>
      <c r="B206" s="86" t="s">
        <v>39</v>
      </c>
      <c r="C206" s="85" t="e">
        <f t="shared" si="18"/>
        <v>#REF!</v>
      </c>
      <c r="D206" s="93" t="e">
        <f t="shared" si="18"/>
        <v>#REF!</v>
      </c>
      <c r="E206" s="85" t="e">
        <f>COUNTIF(#REF!,B206&amp;LEFT($E$29,1))</f>
        <v>#REF!</v>
      </c>
      <c r="F206" s="93" t="e">
        <f>SUMIF(#REF!,B206&amp;LEFT($E$29,1),#REF!)</f>
        <v>#REF!</v>
      </c>
      <c r="G206" s="85" t="e">
        <f>COUNTIF(#REF!,B206&amp;LEFT($G$29,1))</f>
        <v>#REF!</v>
      </c>
      <c r="H206" s="93" t="e">
        <f>SUMIF(#REF!,B206&amp;LEFT($G$29,1),#REF!)</f>
        <v>#REF!</v>
      </c>
      <c r="I206" s="85" t="e">
        <f>COUNTIF(#REF!,B206&amp;LEFT($I$29,1))</f>
        <v>#REF!</v>
      </c>
      <c r="J206" s="93" t="e">
        <f>SUMIF(#REF!,B206&amp;LEFT($I$29,1),#REF!)</f>
        <v>#REF!</v>
      </c>
      <c r="K206" s="86"/>
    </row>
    <row r="207" spans="1:11" s="91" customFormat="1" ht="27" customHeight="1">
      <c r="A207" s="86" t="s">
        <v>40</v>
      </c>
      <c r="B207" s="86" t="s">
        <v>41</v>
      </c>
      <c r="C207" s="85" t="e">
        <f t="shared" si="18"/>
        <v>#REF!</v>
      </c>
      <c r="D207" s="93" t="e">
        <f t="shared" si="18"/>
        <v>#REF!</v>
      </c>
      <c r="E207" s="85" t="e">
        <f>COUNTIF(#REF!,B207&amp;LEFT($E$29,1))</f>
        <v>#REF!</v>
      </c>
      <c r="F207" s="93" t="e">
        <f>SUMIF(#REF!,B207&amp;LEFT($E$29,1),#REF!)</f>
        <v>#REF!</v>
      </c>
      <c r="G207" s="85" t="e">
        <f>COUNTIF(#REF!,B207&amp;LEFT($G$29,1))</f>
        <v>#REF!</v>
      </c>
      <c r="H207" s="93" t="e">
        <f>SUMIF(#REF!,B207&amp;LEFT($G$29,1),#REF!)</f>
        <v>#REF!</v>
      </c>
      <c r="I207" s="85" t="e">
        <f>COUNTIF(#REF!,B207&amp;LEFT($I$29,1))</f>
        <v>#REF!</v>
      </c>
      <c r="J207" s="93" t="e">
        <f>SUMIF(#REF!,B207&amp;LEFT($I$29,1),#REF!)</f>
        <v>#REF!</v>
      </c>
      <c r="K207" s="86"/>
    </row>
    <row r="208" spans="1:11" s="91" customFormat="1" ht="27" customHeight="1">
      <c r="A208" s="86" t="s">
        <v>42</v>
      </c>
      <c r="B208" s="86" t="s">
        <v>3</v>
      </c>
      <c r="C208" s="85" t="e">
        <f t="shared" si="18"/>
        <v>#REF!</v>
      </c>
      <c r="D208" s="93" t="e">
        <f t="shared" si="18"/>
        <v>#REF!</v>
      </c>
      <c r="E208" s="85" t="e">
        <f>COUNTIF(#REF!,B208&amp;LEFT($E$29,1))</f>
        <v>#REF!</v>
      </c>
      <c r="F208" s="93" t="e">
        <f>SUMIF(#REF!,B208&amp;LEFT($E$29,1),#REF!)</f>
        <v>#REF!</v>
      </c>
      <c r="G208" s="85" t="e">
        <f>COUNTIF(#REF!,B208&amp;LEFT($G$29,1))</f>
        <v>#REF!</v>
      </c>
      <c r="H208" s="93" t="e">
        <f>SUMIF(#REF!,B208&amp;LEFT($G$29,1),#REF!)</f>
        <v>#REF!</v>
      </c>
      <c r="I208" s="85" t="e">
        <f>COUNTIF(#REF!,B208&amp;LEFT($I$29,1))</f>
        <v>#REF!</v>
      </c>
      <c r="J208" s="93" t="e">
        <f>SUMIF(#REF!,B208&amp;LEFT($I$29,1),#REF!)</f>
        <v>#REF!</v>
      </c>
      <c r="K208" s="86"/>
    </row>
    <row r="209" spans="1:11" s="91" customFormat="1" ht="27" customHeight="1">
      <c r="A209" s="86" t="s">
        <v>44</v>
      </c>
      <c r="B209" s="86" t="s">
        <v>45</v>
      </c>
      <c r="C209" s="85" t="e">
        <f t="shared" si="18"/>
        <v>#REF!</v>
      </c>
      <c r="D209" s="93" t="e">
        <f t="shared" si="18"/>
        <v>#REF!</v>
      </c>
      <c r="E209" s="85" t="e">
        <f>COUNTIF(#REF!,B209&amp;LEFT($E$29,1))</f>
        <v>#REF!</v>
      </c>
      <c r="F209" s="93" t="e">
        <f>SUMIF(#REF!,B209&amp;LEFT($E$29,1),#REF!)</f>
        <v>#REF!</v>
      </c>
      <c r="G209" s="85" t="e">
        <f>COUNTIF(#REF!,B209&amp;LEFT($G$29,1))</f>
        <v>#REF!</v>
      </c>
      <c r="H209" s="93" t="e">
        <f>SUMIF(#REF!,B209&amp;LEFT($G$29,1),#REF!)</f>
        <v>#REF!</v>
      </c>
      <c r="I209" s="85" t="e">
        <f>COUNTIF(#REF!,B209&amp;LEFT($I$29,1))</f>
        <v>#REF!</v>
      </c>
      <c r="J209" s="93" t="e">
        <f>SUMIF(#REF!,B209&amp;LEFT($I$29,1),#REF!)</f>
        <v>#REF!</v>
      </c>
      <c r="K209" s="86"/>
    </row>
    <row r="210" spans="1:11" s="91" customFormat="1" ht="27" customHeight="1">
      <c r="A210" s="86" t="s">
        <v>46</v>
      </c>
      <c r="B210" s="86" t="s">
        <v>47</v>
      </c>
      <c r="C210" s="85" t="e">
        <f t="shared" si="18"/>
        <v>#REF!</v>
      </c>
      <c r="D210" s="93" t="e">
        <f t="shared" si="18"/>
        <v>#REF!</v>
      </c>
      <c r="E210" s="85" t="e">
        <f>COUNTIF(#REF!,B210&amp;LEFT($E$29,1))</f>
        <v>#REF!</v>
      </c>
      <c r="F210" s="93" t="e">
        <f>SUMIF(#REF!,B210&amp;LEFT($E$29,1),#REF!)</f>
        <v>#REF!</v>
      </c>
      <c r="G210" s="85" t="e">
        <f>COUNTIF(#REF!,B210&amp;LEFT($G$29,1))</f>
        <v>#REF!</v>
      </c>
      <c r="H210" s="93" t="e">
        <f>SUMIF(#REF!,B210&amp;LEFT($G$29,1),#REF!)</f>
        <v>#REF!</v>
      </c>
      <c r="I210" s="85" t="e">
        <f>COUNTIF(#REF!,B210&amp;LEFT($I$29,1))</f>
        <v>#REF!</v>
      </c>
      <c r="J210" s="93" t="e">
        <f>SUMIF(#REF!,B210&amp;LEFT($I$29,1),#REF!)</f>
        <v>#REF!</v>
      </c>
      <c r="K210" s="86"/>
    </row>
    <row r="211" spans="1:11" s="91" customFormat="1" ht="27" customHeight="1">
      <c r="A211" s="86" t="s">
        <v>4</v>
      </c>
      <c r="B211" s="86" t="s">
        <v>5</v>
      </c>
      <c r="C211" s="85" t="e">
        <f t="shared" si="18"/>
        <v>#REF!</v>
      </c>
      <c r="D211" s="93" t="e">
        <f t="shared" si="18"/>
        <v>#REF!</v>
      </c>
      <c r="E211" s="85" t="e">
        <f>COUNTIF(#REF!,B211&amp;LEFT($E$29,1))</f>
        <v>#REF!</v>
      </c>
      <c r="F211" s="93" t="e">
        <f>SUMIF(#REF!,B211&amp;LEFT($E$29,1),#REF!)</f>
        <v>#REF!</v>
      </c>
      <c r="G211" s="85" t="e">
        <f>COUNTIF(#REF!,B211&amp;LEFT($G$29,1))</f>
        <v>#REF!</v>
      </c>
      <c r="H211" s="93" t="e">
        <f>SUMIF(#REF!,B211&amp;LEFT($G$29,1),#REF!)</f>
        <v>#REF!</v>
      </c>
      <c r="I211" s="85" t="e">
        <f>COUNTIF(#REF!,B211&amp;LEFT($I$29,1))</f>
        <v>#REF!</v>
      </c>
      <c r="J211" s="93" t="e">
        <f>SUMIF(#REF!,B211&amp;LEFT($I$29,1),#REF!)</f>
        <v>#REF!</v>
      </c>
      <c r="K211" s="86"/>
    </row>
    <row r="212" spans="1:11" s="91" customFormat="1" ht="27" customHeight="1">
      <c r="A212" s="86" t="s">
        <v>6</v>
      </c>
      <c r="B212" s="86" t="s">
        <v>7</v>
      </c>
      <c r="C212" s="85" t="e">
        <f t="shared" si="18"/>
        <v>#REF!</v>
      </c>
      <c r="D212" s="93" t="e">
        <f t="shared" si="18"/>
        <v>#REF!</v>
      </c>
      <c r="E212" s="85" t="e">
        <f>COUNTIF(#REF!,B212&amp;LEFT($E$29,1))</f>
        <v>#REF!</v>
      </c>
      <c r="F212" s="93" t="e">
        <f>SUMIF(#REF!,B212&amp;LEFT($E$29,1),#REF!)</f>
        <v>#REF!</v>
      </c>
      <c r="G212" s="85" t="e">
        <f>COUNTIF(#REF!,B212&amp;LEFT($G$29,1))</f>
        <v>#REF!</v>
      </c>
      <c r="H212" s="93" t="e">
        <f>SUMIF(#REF!,B212&amp;LEFT($G$29,1),#REF!)</f>
        <v>#REF!</v>
      </c>
      <c r="I212" s="85" t="e">
        <f>COUNTIF(#REF!,B212&amp;LEFT($I$29,1))</f>
        <v>#REF!</v>
      </c>
      <c r="J212" s="93" t="e">
        <f>SUMIF(#REF!,B212&amp;LEFT($I$29,1),#REF!)</f>
        <v>#REF!</v>
      </c>
      <c r="K212" s="86"/>
    </row>
    <row r="213" spans="1:11" s="91" customFormat="1" ht="27" customHeight="1">
      <c r="A213" s="86" t="s">
        <v>89</v>
      </c>
      <c r="B213" s="86" t="s">
        <v>90</v>
      </c>
      <c r="C213" s="85" t="e">
        <f t="shared" si="18"/>
        <v>#REF!</v>
      </c>
      <c r="D213" s="93" t="e">
        <f t="shared" si="18"/>
        <v>#REF!</v>
      </c>
      <c r="E213" s="85" t="e">
        <f>COUNTIF(#REF!,B213&amp;LEFT($E$29,1))</f>
        <v>#REF!</v>
      </c>
      <c r="F213" s="93" t="e">
        <f>SUMIF(#REF!,B213&amp;LEFT($E$29,1),#REF!)</f>
        <v>#REF!</v>
      </c>
      <c r="G213" s="85" t="e">
        <f>COUNTIF(#REF!,B213&amp;LEFT($G$29,1))</f>
        <v>#REF!</v>
      </c>
      <c r="H213" s="93" t="e">
        <f>SUMIF(#REF!,B213&amp;LEFT($G$29,1),#REF!)</f>
        <v>#REF!</v>
      </c>
      <c r="I213" s="85" t="e">
        <f>COUNTIF(#REF!,B213&amp;LEFT($I$29,1))</f>
        <v>#REF!</v>
      </c>
      <c r="J213" s="93" t="e">
        <f>SUMIF(#REF!,B213&amp;LEFT($I$29,1),#REF!)</f>
        <v>#REF!</v>
      </c>
      <c r="K213" s="86"/>
    </row>
    <row r="214" spans="1:11" s="91" customFormat="1" ht="27" customHeight="1">
      <c r="A214" s="86" t="s">
        <v>48</v>
      </c>
      <c r="B214" s="86" t="s">
        <v>49</v>
      </c>
      <c r="C214" s="85" t="e">
        <f t="shared" si="18"/>
        <v>#REF!</v>
      </c>
      <c r="D214" s="93" t="e">
        <f t="shared" si="18"/>
        <v>#REF!</v>
      </c>
      <c r="E214" s="85" t="e">
        <f>COUNTIF(#REF!,B214&amp;LEFT($E$29,1))</f>
        <v>#REF!</v>
      </c>
      <c r="F214" s="93" t="e">
        <f>SUMIF(#REF!,B214&amp;LEFT($E$29,1),#REF!)</f>
        <v>#REF!</v>
      </c>
      <c r="G214" s="85" t="e">
        <f>COUNTIF(#REF!,B214&amp;LEFT($G$29,1))</f>
        <v>#REF!</v>
      </c>
      <c r="H214" s="93" t="e">
        <f>SUMIF(#REF!,B214&amp;LEFT($G$29,1),#REF!)</f>
        <v>#REF!</v>
      </c>
      <c r="I214" s="85" t="e">
        <f>COUNTIF(#REF!,B214&amp;LEFT($I$29,1))</f>
        <v>#REF!</v>
      </c>
      <c r="J214" s="93" t="e">
        <f>SUMIF(#REF!,B214&amp;LEFT($I$29,1),#REF!)</f>
        <v>#REF!</v>
      </c>
      <c r="K214" s="86"/>
    </row>
    <row r="215" spans="1:11" s="91" customFormat="1" ht="27" customHeight="1">
      <c r="A215" s="86" t="s">
        <v>50</v>
      </c>
      <c r="B215" s="86" t="s">
        <v>51</v>
      </c>
      <c r="C215" s="85" t="e">
        <f t="shared" si="18"/>
        <v>#REF!</v>
      </c>
      <c r="D215" s="93" t="e">
        <f t="shared" si="18"/>
        <v>#REF!</v>
      </c>
      <c r="E215" s="85" t="e">
        <f>COUNTIF(#REF!,B215&amp;LEFT($E$29,1))</f>
        <v>#REF!</v>
      </c>
      <c r="F215" s="93" t="e">
        <f>SUMIF(#REF!,B215&amp;LEFT($E$29,1),#REF!)</f>
        <v>#REF!</v>
      </c>
      <c r="G215" s="85" t="e">
        <f>COUNTIF(#REF!,B215&amp;LEFT($G$29,1))</f>
        <v>#REF!</v>
      </c>
      <c r="H215" s="93" t="e">
        <f>SUMIF(#REF!,B215&amp;LEFT($G$29,1),#REF!)</f>
        <v>#REF!</v>
      </c>
      <c r="I215" s="85" t="e">
        <f>COUNTIF(#REF!,B215&amp;LEFT($I$29,1))</f>
        <v>#REF!</v>
      </c>
      <c r="J215" s="93" t="e">
        <f>SUMIF(#REF!,B215&amp;LEFT($I$29,1),#REF!)</f>
        <v>#REF!</v>
      </c>
      <c r="K215" s="86"/>
    </row>
    <row r="216" spans="1:11" s="91" customFormat="1" ht="27" customHeight="1">
      <c r="A216" s="86" t="s">
        <v>3065</v>
      </c>
      <c r="B216" s="86" t="s">
        <v>3066</v>
      </c>
      <c r="C216" s="85" t="e">
        <f t="shared" si="18"/>
        <v>#REF!</v>
      </c>
      <c r="D216" s="93" t="e">
        <f t="shared" si="18"/>
        <v>#REF!</v>
      </c>
      <c r="E216" s="85" t="e">
        <f>COUNTIF(#REF!,B216&amp;LEFT($E$29,1))</f>
        <v>#REF!</v>
      </c>
      <c r="F216" s="93" t="e">
        <f>SUMIF(#REF!,B216&amp;LEFT($E$29,1),#REF!)</f>
        <v>#REF!</v>
      </c>
      <c r="G216" s="85" t="e">
        <f>COUNTIF(#REF!,B216&amp;LEFT($G$29,1))</f>
        <v>#REF!</v>
      </c>
      <c r="H216" s="93" t="e">
        <f>SUMIF(#REF!,B216&amp;LEFT($G$29,1),#REF!)</f>
        <v>#REF!</v>
      </c>
      <c r="I216" s="85" t="e">
        <f>COUNTIF(#REF!,B216&amp;LEFT($I$29,1))</f>
        <v>#REF!</v>
      </c>
      <c r="J216" s="93" t="e">
        <f>SUMIF(#REF!,B216&amp;LEFT($I$29,1),#REF!)</f>
        <v>#REF!</v>
      </c>
      <c r="K216" s="86"/>
    </row>
    <row r="217" spans="1:11" ht="39.950000000000003" customHeight="1">
      <c r="A217" s="87" t="s">
        <v>3061</v>
      </c>
      <c r="B217" s="88"/>
      <c r="C217" s="88"/>
      <c r="D217" s="88"/>
      <c r="E217" s="88"/>
      <c r="F217" s="88"/>
      <c r="G217" s="88"/>
      <c r="H217" s="88"/>
      <c r="I217" s="88"/>
      <c r="J217" s="88"/>
      <c r="K217" s="88"/>
    </row>
    <row r="218" spans="1:11" s="91" customFormat="1" ht="20.100000000000001" customHeight="1">
      <c r="A218" s="183" t="s">
        <v>8</v>
      </c>
      <c r="B218" s="90"/>
      <c r="C218" s="183" t="s">
        <v>9</v>
      </c>
      <c r="D218" s="183"/>
      <c r="E218" s="183" t="s">
        <v>10</v>
      </c>
      <c r="F218" s="183"/>
      <c r="G218" s="183" t="s">
        <v>11</v>
      </c>
      <c r="H218" s="183"/>
      <c r="I218" s="183" t="s">
        <v>12</v>
      </c>
      <c r="J218" s="183"/>
      <c r="K218" s="183" t="s">
        <v>13</v>
      </c>
    </row>
    <row r="219" spans="1:11" s="91" customFormat="1" ht="20.100000000000001" customHeight="1">
      <c r="A219" s="183"/>
      <c r="B219" s="90"/>
      <c r="C219" s="121" t="s">
        <v>14</v>
      </c>
      <c r="D219" s="123" t="s">
        <v>3131</v>
      </c>
      <c r="E219" s="121" t="s">
        <v>14</v>
      </c>
      <c r="F219" s="123" t="s">
        <v>3131</v>
      </c>
      <c r="G219" s="121" t="s">
        <v>14</v>
      </c>
      <c r="H219" s="123" t="s">
        <v>3131</v>
      </c>
      <c r="I219" s="121" t="s">
        <v>14</v>
      </c>
      <c r="J219" s="123" t="s">
        <v>3131</v>
      </c>
      <c r="K219" s="183"/>
    </row>
    <row r="220" spans="1:11" s="91" customFormat="1" ht="27" customHeight="1">
      <c r="A220" s="86" t="s">
        <v>9</v>
      </c>
      <c r="B220" s="86"/>
      <c r="C220" s="85" t="e">
        <f t="shared" ref="C220:D243" si="20">SUM(E220,G220,I220)</f>
        <v>#REF!</v>
      </c>
      <c r="D220" s="93" t="e">
        <f t="shared" si="20"/>
        <v>#REF!</v>
      </c>
      <c r="E220" s="85" t="e">
        <f t="shared" ref="E220:J220" si="21">SUM(E221:E243)</f>
        <v>#REF!</v>
      </c>
      <c r="F220" s="93" t="e">
        <f t="shared" si="21"/>
        <v>#REF!</v>
      </c>
      <c r="G220" s="85" t="e">
        <f t="shared" si="21"/>
        <v>#REF!</v>
      </c>
      <c r="H220" s="93" t="e">
        <f t="shared" si="21"/>
        <v>#REF!</v>
      </c>
      <c r="I220" s="85" t="e">
        <f t="shared" si="21"/>
        <v>#REF!</v>
      </c>
      <c r="J220" s="93" t="e">
        <f t="shared" si="21"/>
        <v>#REF!</v>
      </c>
      <c r="K220" s="86"/>
    </row>
    <row r="221" spans="1:11" s="91" customFormat="1" ht="27" customHeight="1">
      <c r="A221" s="86" t="s">
        <v>0</v>
      </c>
      <c r="B221" s="86" t="s">
        <v>0</v>
      </c>
      <c r="C221" s="85" t="e">
        <f t="shared" si="20"/>
        <v>#REF!</v>
      </c>
      <c r="D221" s="93" t="e">
        <f t="shared" si="20"/>
        <v>#REF!</v>
      </c>
      <c r="E221" s="85" t="e">
        <f>COUNTIF(#REF!,B221&amp;LEFT($E$29,1))</f>
        <v>#REF!</v>
      </c>
      <c r="F221" s="93" t="e">
        <f>SUMIF(#REF!,B221&amp;LEFT($E$29,1),#REF!)</f>
        <v>#REF!</v>
      </c>
      <c r="G221" s="85" t="e">
        <f>COUNTIF(#REF!,B221&amp;LEFT($G$29,1))</f>
        <v>#REF!</v>
      </c>
      <c r="H221" s="93" t="e">
        <f>SUMIF(#REF!,B221&amp;LEFT($G$29,1),#REF!)</f>
        <v>#REF!</v>
      </c>
      <c r="I221" s="85" t="e">
        <f>COUNTIF(#REF!,B221&amp;LEFT($I$29,1))</f>
        <v>#REF!</v>
      </c>
      <c r="J221" s="93" t="e">
        <f>SUMIF(#REF!,B221&amp;LEFT($I$29,1),#REF!)</f>
        <v>#REF!</v>
      </c>
      <c r="K221" s="86"/>
    </row>
    <row r="222" spans="1:11" s="91" customFormat="1" ht="27" customHeight="1">
      <c r="A222" s="86" t="s">
        <v>1</v>
      </c>
      <c r="B222" s="86" t="s">
        <v>1</v>
      </c>
      <c r="C222" s="85" t="e">
        <f t="shared" si="20"/>
        <v>#REF!</v>
      </c>
      <c r="D222" s="93" t="e">
        <f t="shared" si="20"/>
        <v>#REF!</v>
      </c>
      <c r="E222" s="85" t="e">
        <f>COUNTIF(#REF!,B222&amp;LEFT($E$29,1))</f>
        <v>#REF!</v>
      </c>
      <c r="F222" s="93" t="e">
        <f>SUMIF(#REF!,B222&amp;LEFT($E$29,1),#REF!)</f>
        <v>#REF!</v>
      </c>
      <c r="G222" s="85" t="e">
        <f>COUNTIF(#REF!,B222&amp;LEFT($G$29,1))</f>
        <v>#REF!</v>
      </c>
      <c r="H222" s="93" t="e">
        <f>SUMIF(#REF!,B222&amp;LEFT($G$29,1),#REF!)</f>
        <v>#REF!</v>
      </c>
      <c r="I222" s="85" t="e">
        <f>COUNTIF(#REF!,B222&amp;LEFT($I$29,1))</f>
        <v>#REF!</v>
      </c>
      <c r="J222" s="93" t="e">
        <f>SUMIF(#REF!,B222&amp;LEFT($I$29,1),#REF!)</f>
        <v>#REF!</v>
      </c>
      <c r="K222" s="86"/>
    </row>
    <row r="223" spans="1:11" s="91" customFormat="1" ht="27" customHeight="1">
      <c r="A223" s="86" t="s">
        <v>18</v>
      </c>
      <c r="B223" s="86" t="s">
        <v>19</v>
      </c>
      <c r="C223" s="85" t="e">
        <f t="shared" si="20"/>
        <v>#REF!</v>
      </c>
      <c r="D223" s="93" t="e">
        <f t="shared" si="20"/>
        <v>#REF!</v>
      </c>
      <c r="E223" s="85" t="e">
        <f>COUNTIF(#REF!,B223&amp;LEFT($E$29,1))</f>
        <v>#REF!</v>
      </c>
      <c r="F223" s="93" t="e">
        <f>SUMIF(#REF!,B223&amp;LEFT($E$29,1),#REF!)</f>
        <v>#REF!</v>
      </c>
      <c r="G223" s="85" t="e">
        <f>COUNTIF(#REF!,B223&amp;LEFT($G$29,1))</f>
        <v>#REF!</v>
      </c>
      <c r="H223" s="93" t="e">
        <f>SUMIF(#REF!,B223&amp;LEFT($G$29,1),#REF!)</f>
        <v>#REF!</v>
      </c>
      <c r="I223" s="85" t="e">
        <f>COUNTIF(#REF!,B223&amp;LEFT($I$29,1))</f>
        <v>#REF!</v>
      </c>
      <c r="J223" s="93" t="e">
        <f>SUMIF(#REF!,B223&amp;LEFT($I$29,1),#REF!)</f>
        <v>#REF!</v>
      </c>
      <c r="K223" s="86"/>
    </row>
    <row r="224" spans="1:11" s="91" customFormat="1" ht="27" customHeight="1">
      <c r="A224" s="86" t="s">
        <v>20</v>
      </c>
      <c r="B224" s="86" t="s">
        <v>21</v>
      </c>
      <c r="C224" s="85" t="e">
        <f t="shared" si="20"/>
        <v>#REF!</v>
      </c>
      <c r="D224" s="93" t="e">
        <f t="shared" si="20"/>
        <v>#REF!</v>
      </c>
      <c r="E224" s="85" t="e">
        <f>COUNTIF(#REF!,B224&amp;LEFT($E$29,1))</f>
        <v>#REF!</v>
      </c>
      <c r="F224" s="93" t="e">
        <f>SUMIF(#REF!,B224&amp;LEFT($E$29,1),#REF!)</f>
        <v>#REF!</v>
      </c>
      <c r="G224" s="85" t="e">
        <f>COUNTIF(#REF!,B224&amp;LEFT($G$29,1))</f>
        <v>#REF!</v>
      </c>
      <c r="H224" s="93" t="e">
        <f>SUMIF(#REF!,B224&amp;LEFT($G$29,1),#REF!)</f>
        <v>#REF!</v>
      </c>
      <c r="I224" s="85" t="e">
        <f>COUNTIF(#REF!,B224&amp;LEFT($I$29,1))</f>
        <v>#REF!</v>
      </c>
      <c r="J224" s="93" t="e">
        <f>SUMIF(#REF!,B224&amp;LEFT($I$29,1),#REF!)</f>
        <v>#REF!</v>
      </c>
      <c r="K224" s="86"/>
    </row>
    <row r="225" spans="1:11" s="91" customFormat="1" ht="27" customHeight="1">
      <c r="A225" s="86" t="s">
        <v>22</v>
      </c>
      <c r="B225" s="86" t="s">
        <v>2</v>
      </c>
      <c r="C225" s="85" t="e">
        <f t="shared" si="20"/>
        <v>#REF!</v>
      </c>
      <c r="D225" s="93" t="e">
        <f t="shared" si="20"/>
        <v>#REF!</v>
      </c>
      <c r="E225" s="85" t="e">
        <f>COUNTIF(#REF!,B225&amp;LEFT($E$29,1))</f>
        <v>#REF!</v>
      </c>
      <c r="F225" s="93" t="e">
        <f>SUMIF(#REF!,B225&amp;LEFT($E$29,1),#REF!)</f>
        <v>#REF!</v>
      </c>
      <c r="G225" s="85" t="e">
        <f>COUNTIF(#REF!,B225&amp;LEFT($G$29,1))</f>
        <v>#REF!</v>
      </c>
      <c r="H225" s="93" t="e">
        <f>SUMIF(#REF!,B225&amp;LEFT($G$29,1),#REF!)</f>
        <v>#REF!</v>
      </c>
      <c r="I225" s="85" t="e">
        <f>COUNTIF(#REF!,B225&amp;LEFT($I$29,1))</f>
        <v>#REF!</v>
      </c>
      <c r="J225" s="93" t="e">
        <f>SUMIF(#REF!,B225&amp;LEFT($I$29,1),#REF!)</f>
        <v>#REF!</v>
      </c>
      <c r="K225" s="86"/>
    </row>
    <row r="226" spans="1:11" s="91" customFormat="1" ht="27" customHeight="1">
      <c r="A226" s="86" t="s">
        <v>24</v>
      </c>
      <c r="B226" s="86" t="s">
        <v>25</v>
      </c>
      <c r="C226" s="85" t="e">
        <f t="shared" si="20"/>
        <v>#REF!</v>
      </c>
      <c r="D226" s="93" t="e">
        <f t="shared" si="20"/>
        <v>#REF!</v>
      </c>
      <c r="E226" s="85" t="e">
        <f>COUNTIF(#REF!,B226&amp;LEFT($E$29,1))</f>
        <v>#REF!</v>
      </c>
      <c r="F226" s="93" t="e">
        <f>SUMIF(#REF!,B226&amp;LEFT($E$29,1),#REF!)</f>
        <v>#REF!</v>
      </c>
      <c r="G226" s="85" t="e">
        <f>COUNTIF(#REF!,B226&amp;LEFT($G$29,1))</f>
        <v>#REF!</v>
      </c>
      <c r="H226" s="93" t="e">
        <f>SUMIF(#REF!,B226&amp;LEFT($G$29,1),#REF!)</f>
        <v>#REF!</v>
      </c>
      <c r="I226" s="85" t="e">
        <f>COUNTIF(#REF!,B226&amp;LEFT($I$29,1))</f>
        <v>#REF!</v>
      </c>
      <c r="J226" s="93" t="e">
        <f>SUMIF(#REF!,B226&amp;LEFT($I$29,1),#REF!)</f>
        <v>#REF!</v>
      </c>
      <c r="K226" s="86"/>
    </row>
    <row r="227" spans="1:11" s="91" customFormat="1" ht="27" customHeight="1">
      <c r="A227" s="86" t="s">
        <v>26</v>
      </c>
      <c r="B227" s="86" t="s">
        <v>27</v>
      </c>
      <c r="C227" s="85" t="e">
        <f t="shared" si="20"/>
        <v>#REF!</v>
      </c>
      <c r="D227" s="93" t="e">
        <f t="shared" si="20"/>
        <v>#REF!</v>
      </c>
      <c r="E227" s="85" t="e">
        <f>COUNTIF(#REF!,B227&amp;LEFT($E$29,1))</f>
        <v>#REF!</v>
      </c>
      <c r="F227" s="93" t="e">
        <f>SUMIF(#REF!,B227&amp;LEFT($E$29,1),#REF!)</f>
        <v>#REF!</v>
      </c>
      <c r="G227" s="85" t="e">
        <f>COUNTIF(#REF!,B227&amp;LEFT($G$29,1))</f>
        <v>#REF!</v>
      </c>
      <c r="H227" s="93" t="e">
        <f>SUMIF(#REF!,B227&amp;LEFT($G$29,1),#REF!)</f>
        <v>#REF!</v>
      </c>
      <c r="I227" s="85" t="e">
        <f>COUNTIF(#REF!,B227&amp;LEFT($I$29,1))</f>
        <v>#REF!</v>
      </c>
      <c r="J227" s="93" t="e">
        <f>SUMIF(#REF!,B227&amp;LEFT($I$29,1),#REF!)</f>
        <v>#REF!</v>
      </c>
      <c r="K227" s="86"/>
    </row>
    <row r="228" spans="1:11" s="91" customFormat="1" ht="27" customHeight="1">
      <c r="A228" s="86" t="s">
        <v>28</v>
      </c>
      <c r="B228" s="86" t="s">
        <v>29</v>
      </c>
      <c r="C228" s="85" t="e">
        <f t="shared" si="20"/>
        <v>#REF!</v>
      </c>
      <c r="D228" s="93" t="e">
        <f t="shared" si="20"/>
        <v>#REF!</v>
      </c>
      <c r="E228" s="85" t="e">
        <f>COUNTIF(#REF!,B228&amp;LEFT($E$29,1))</f>
        <v>#REF!</v>
      </c>
      <c r="F228" s="93" t="e">
        <f>SUMIF(#REF!,B228&amp;LEFT($E$29,1),#REF!)</f>
        <v>#REF!</v>
      </c>
      <c r="G228" s="85" t="e">
        <f>COUNTIF(#REF!,B228&amp;LEFT($G$29,1))</f>
        <v>#REF!</v>
      </c>
      <c r="H228" s="93" t="e">
        <f>SUMIF(#REF!,B228&amp;LEFT($G$29,1),#REF!)</f>
        <v>#REF!</v>
      </c>
      <c r="I228" s="85" t="e">
        <f>COUNTIF(#REF!,B228&amp;LEFT($I$29,1))</f>
        <v>#REF!</v>
      </c>
      <c r="J228" s="93" t="e">
        <f>SUMIF(#REF!,B228&amp;LEFT($I$29,1),#REF!)</f>
        <v>#REF!</v>
      </c>
      <c r="K228" s="86"/>
    </row>
    <row r="229" spans="1:11" s="91" customFormat="1" ht="27" customHeight="1">
      <c r="A229" s="86" t="s">
        <v>30</v>
      </c>
      <c r="B229" s="86" t="s">
        <v>31</v>
      </c>
      <c r="C229" s="85" t="e">
        <f t="shared" si="20"/>
        <v>#REF!</v>
      </c>
      <c r="D229" s="93" t="e">
        <f t="shared" si="20"/>
        <v>#REF!</v>
      </c>
      <c r="E229" s="85" t="e">
        <f>COUNTIF(#REF!,B229&amp;LEFT($E$29,1))</f>
        <v>#REF!</v>
      </c>
      <c r="F229" s="93" t="e">
        <f>SUMIF(#REF!,B229&amp;LEFT($E$29,1),#REF!)</f>
        <v>#REF!</v>
      </c>
      <c r="G229" s="85" t="e">
        <f>COUNTIF(#REF!,B229&amp;LEFT($G$29,1))</f>
        <v>#REF!</v>
      </c>
      <c r="H229" s="93" t="e">
        <f>SUMIF(#REF!,B229&amp;LEFT($G$29,1),#REF!)</f>
        <v>#REF!</v>
      </c>
      <c r="I229" s="85" t="e">
        <f>COUNTIF(#REF!,B229&amp;LEFT($I$29,1))</f>
        <v>#REF!</v>
      </c>
      <c r="J229" s="93" t="e">
        <f>SUMIF(#REF!,B229&amp;LEFT($I$29,1),#REF!)</f>
        <v>#REF!</v>
      </c>
      <c r="K229" s="86"/>
    </row>
    <row r="230" spans="1:11" s="91" customFormat="1" ht="27" customHeight="1">
      <c r="A230" s="86" t="s">
        <v>32</v>
      </c>
      <c r="B230" s="86" t="s">
        <v>33</v>
      </c>
      <c r="C230" s="85" t="e">
        <f t="shared" si="20"/>
        <v>#REF!</v>
      </c>
      <c r="D230" s="93" t="e">
        <f t="shared" si="20"/>
        <v>#REF!</v>
      </c>
      <c r="E230" s="85" t="e">
        <f>COUNTIF(#REF!,B230&amp;LEFT($E$29,1))</f>
        <v>#REF!</v>
      </c>
      <c r="F230" s="93" t="e">
        <f>SUMIF(#REF!,B230&amp;LEFT($E$29,1),#REF!)</f>
        <v>#REF!</v>
      </c>
      <c r="G230" s="85" t="e">
        <f>COUNTIF(#REF!,B230&amp;LEFT($G$29,1))</f>
        <v>#REF!</v>
      </c>
      <c r="H230" s="93" t="e">
        <f>SUMIF(#REF!,B230&amp;LEFT($G$29,1),#REF!)</f>
        <v>#REF!</v>
      </c>
      <c r="I230" s="85" t="e">
        <f>COUNTIF(#REF!,B230&amp;LEFT($I$29,1))</f>
        <v>#REF!</v>
      </c>
      <c r="J230" s="93" t="e">
        <f>SUMIF(#REF!,B230&amp;LEFT($I$29,1),#REF!)</f>
        <v>#REF!</v>
      </c>
      <c r="K230" s="86"/>
    </row>
    <row r="231" spans="1:11" s="91" customFormat="1" ht="27" customHeight="1">
      <c r="A231" s="86" t="s">
        <v>34</v>
      </c>
      <c r="B231" s="86" t="s">
        <v>35</v>
      </c>
      <c r="C231" s="85" t="e">
        <f t="shared" si="20"/>
        <v>#REF!</v>
      </c>
      <c r="D231" s="93" t="e">
        <f t="shared" si="20"/>
        <v>#REF!</v>
      </c>
      <c r="E231" s="85" t="e">
        <f>COUNTIF(#REF!,B231&amp;LEFT($E$29,1))</f>
        <v>#REF!</v>
      </c>
      <c r="F231" s="93" t="e">
        <f>SUMIF(#REF!,B231&amp;LEFT($E$29,1),#REF!)</f>
        <v>#REF!</v>
      </c>
      <c r="G231" s="85" t="e">
        <f>COUNTIF(#REF!,B231&amp;LEFT($G$29,1))</f>
        <v>#REF!</v>
      </c>
      <c r="H231" s="93" t="e">
        <f>SUMIF(#REF!,B231&amp;LEFT($G$29,1),#REF!)</f>
        <v>#REF!</v>
      </c>
      <c r="I231" s="85" t="e">
        <f>COUNTIF(#REF!,B231&amp;LEFT($I$29,1))</f>
        <v>#REF!</v>
      </c>
      <c r="J231" s="93" t="e">
        <f>SUMIF(#REF!,B231&amp;LEFT($I$29,1),#REF!)</f>
        <v>#REF!</v>
      </c>
      <c r="K231" s="86"/>
    </row>
    <row r="232" spans="1:11" s="91" customFormat="1" ht="27" customHeight="1">
      <c r="A232" s="86" t="s">
        <v>36</v>
      </c>
      <c r="B232" s="86" t="s">
        <v>37</v>
      </c>
      <c r="C232" s="85" t="e">
        <f t="shared" si="20"/>
        <v>#REF!</v>
      </c>
      <c r="D232" s="93" t="e">
        <f t="shared" si="20"/>
        <v>#REF!</v>
      </c>
      <c r="E232" s="85" t="e">
        <f>COUNTIF(#REF!,B232&amp;LEFT($E$29,1))</f>
        <v>#REF!</v>
      </c>
      <c r="F232" s="93" t="e">
        <f>SUMIF(#REF!,B232&amp;LEFT($E$29,1),#REF!)</f>
        <v>#REF!</v>
      </c>
      <c r="G232" s="85" t="e">
        <f>COUNTIF(#REF!,B232&amp;LEFT($G$29,1))</f>
        <v>#REF!</v>
      </c>
      <c r="H232" s="93" t="e">
        <f>SUMIF(#REF!,B232&amp;LEFT($G$29,1),#REF!)</f>
        <v>#REF!</v>
      </c>
      <c r="I232" s="85" t="e">
        <f>COUNTIF(#REF!,B232&amp;LEFT($I$29,1))</f>
        <v>#REF!</v>
      </c>
      <c r="J232" s="93" t="e">
        <f>SUMIF(#REF!,B232&amp;LEFT($I$29,1),#REF!)</f>
        <v>#REF!</v>
      </c>
      <c r="K232" s="86"/>
    </row>
    <row r="233" spans="1:11" s="91" customFormat="1" ht="27" customHeight="1">
      <c r="A233" s="86" t="s">
        <v>38</v>
      </c>
      <c r="B233" s="86" t="s">
        <v>39</v>
      </c>
      <c r="C233" s="85" t="e">
        <f t="shared" si="20"/>
        <v>#REF!</v>
      </c>
      <c r="D233" s="93" t="e">
        <f t="shared" si="20"/>
        <v>#REF!</v>
      </c>
      <c r="E233" s="85" t="e">
        <f>COUNTIF(#REF!,B233&amp;LEFT($E$29,1))</f>
        <v>#REF!</v>
      </c>
      <c r="F233" s="93" t="e">
        <f>SUMIF(#REF!,B233&amp;LEFT($E$29,1),#REF!)</f>
        <v>#REF!</v>
      </c>
      <c r="G233" s="85" t="e">
        <f>COUNTIF(#REF!,B233&amp;LEFT($G$29,1))</f>
        <v>#REF!</v>
      </c>
      <c r="H233" s="93" t="e">
        <f>SUMIF(#REF!,B233&amp;LEFT($G$29,1),#REF!)</f>
        <v>#REF!</v>
      </c>
      <c r="I233" s="85" t="e">
        <f>COUNTIF(#REF!,B233&amp;LEFT($I$29,1))</f>
        <v>#REF!</v>
      </c>
      <c r="J233" s="93" t="e">
        <f>SUMIF(#REF!,B233&amp;LEFT($I$29,1),#REF!)</f>
        <v>#REF!</v>
      </c>
      <c r="K233" s="86"/>
    </row>
    <row r="234" spans="1:11" s="91" customFormat="1" ht="27" customHeight="1">
      <c r="A234" s="86" t="s">
        <v>40</v>
      </c>
      <c r="B234" s="86" t="s">
        <v>41</v>
      </c>
      <c r="C234" s="85" t="e">
        <f t="shared" si="20"/>
        <v>#REF!</v>
      </c>
      <c r="D234" s="93" t="e">
        <f t="shared" si="20"/>
        <v>#REF!</v>
      </c>
      <c r="E234" s="85" t="e">
        <f>COUNTIF(#REF!,B234&amp;LEFT($E$29,1))</f>
        <v>#REF!</v>
      </c>
      <c r="F234" s="93" t="e">
        <f>SUMIF(#REF!,B234&amp;LEFT($E$29,1),#REF!)</f>
        <v>#REF!</v>
      </c>
      <c r="G234" s="85" t="e">
        <f>COUNTIF(#REF!,B234&amp;LEFT($G$29,1))</f>
        <v>#REF!</v>
      </c>
      <c r="H234" s="93" t="e">
        <f>SUMIF(#REF!,B234&amp;LEFT($G$29,1),#REF!)</f>
        <v>#REF!</v>
      </c>
      <c r="I234" s="85" t="e">
        <f>COUNTIF(#REF!,B234&amp;LEFT($I$29,1))</f>
        <v>#REF!</v>
      </c>
      <c r="J234" s="93" t="e">
        <f>SUMIF(#REF!,B234&amp;LEFT($I$29,1),#REF!)</f>
        <v>#REF!</v>
      </c>
      <c r="K234" s="86"/>
    </row>
    <row r="235" spans="1:11" s="91" customFormat="1" ht="27" customHeight="1">
      <c r="A235" s="86" t="s">
        <v>42</v>
      </c>
      <c r="B235" s="86" t="s">
        <v>3</v>
      </c>
      <c r="C235" s="85" t="e">
        <f t="shared" si="20"/>
        <v>#REF!</v>
      </c>
      <c r="D235" s="93" t="e">
        <f t="shared" si="20"/>
        <v>#REF!</v>
      </c>
      <c r="E235" s="85" t="e">
        <f>COUNTIF(#REF!,B235&amp;LEFT($E$29,1))</f>
        <v>#REF!</v>
      </c>
      <c r="F235" s="93" t="e">
        <f>SUMIF(#REF!,B235&amp;LEFT($E$29,1),#REF!)</f>
        <v>#REF!</v>
      </c>
      <c r="G235" s="85" t="e">
        <f>COUNTIF(#REF!,B235&amp;LEFT($G$29,1))</f>
        <v>#REF!</v>
      </c>
      <c r="H235" s="93" t="e">
        <f>SUMIF(#REF!,B235&amp;LEFT($G$29,1),#REF!)</f>
        <v>#REF!</v>
      </c>
      <c r="I235" s="85" t="e">
        <f>COUNTIF(#REF!,B235&amp;LEFT($I$29,1))</f>
        <v>#REF!</v>
      </c>
      <c r="J235" s="93" t="e">
        <f>SUMIF(#REF!,B235&amp;LEFT($I$29,1),#REF!)</f>
        <v>#REF!</v>
      </c>
      <c r="K235" s="86"/>
    </row>
    <row r="236" spans="1:11" s="91" customFormat="1" ht="27" customHeight="1">
      <c r="A236" s="86" t="s">
        <v>44</v>
      </c>
      <c r="B236" s="86" t="s">
        <v>45</v>
      </c>
      <c r="C236" s="85" t="e">
        <f t="shared" si="20"/>
        <v>#REF!</v>
      </c>
      <c r="D236" s="93" t="e">
        <f t="shared" si="20"/>
        <v>#REF!</v>
      </c>
      <c r="E236" s="85" t="e">
        <f>COUNTIF(#REF!,B236&amp;LEFT($E$29,1))</f>
        <v>#REF!</v>
      </c>
      <c r="F236" s="93" t="e">
        <f>SUMIF(#REF!,B236&amp;LEFT($E$29,1),#REF!)</f>
        <v>#REF!</v>
      </c>
      <c r="G236" s="85" t="e">
        <f>COUNTIF(#REF!,B236&amp;LEFT($G$29,1))</f>
        <v>#REF!</v>
      </c>
      <c r="H236" s="93" t="e">
        <f>SUMIF(#REF!,B236&amp;LEFT($G$29,1),#REF!)</f>
        <v>#REF!</v>
      </c>
      <c r="I236" s="85" t="e">
        <f>COUNTIF(#REF!,B236&amp;LEFT($I$29,1))</f>
        <v>#REF!</v>
      </c>
      <c r="J236" s="93" t="e">
        <f>SUMIF(#REF!,B236&amp;LEFT($I$29,1),#REF!)</f>
        <v>#REF!</v>
      </c>
      <c r="K236" s="86"/>
    </row>
    <row r="237" spans="1:11" s="91" customFormat="1" ht="27" customHeight="1">
      <c r="A237" s="86" t="s">
        <v>46</v>
      </c>
      <c r="B237" s="86" t="s">
        <v>47</v>
      </c>
      <c r="C237" s="85" t="e">
        <f t="shared" si="20"/>
        <v>#REF!</v>
      </c>
      <c r="D237" s="93" t="e">
        <f t="shared" si="20"/>
        <v>#REF!</v>
      </c>
      <c r="E237" s="85" t="e">
        <f>COUNTIF(#REF!,B237&amp;LEFT($E$29,1))</f>
        <v>#REF!</v>
      </c>
      <c r="F237" s="93" t="e">
        <f>SUMIF(#REF!,B237&amp;LEFT($E$29,1),#REF!)</f>
        <v>#REF!</v>
      </c>
      <c r="G237" s="85" t="e">
        <f>COUNTIF(#REF!,B237&amp;LEFT($G$29,1))</f>
        <v>#REF!</v>
      </c>
      <c r="H237" s="93" t="e">
        <f>SUMIF(#REF!,B237&amp;LEFT($G$29,1),#REF!)</f>
        <v>#REF!</v>
      </c>
      <c r="I237" s="85" t="e">
        <f>COUNTIF(#REF!,B237&amp;LEFT($I$29,1))</f>
        <v>#REF!</v>
      </c>
      <c r="J237" s="93" t="e">
        <f>SUMIF(#REF!,B237&amp;LEFT($I$29,1),#REF!)</f>
        <v>#REF!</v>
      </c>
      <c r="K237" s="86"/>
    </row>
    <row r="238" spans="1:11" s="91" customFormat="1" ht="27" customHeight="1">
      <c r="A238" s="86" t="s">
        <v>4</v>
      </c>
      <c r="B238" s="86" t="s">
        <v>5</v>
      </c>
      <c r="C238" s="85" t="e">
        <f t="shared" si="20"/>
        <v>#REF!</v>
      </c>
      <c r="D238" s="93" t="e">
        <f t="shared" si="20"/>
        <v>#REF!</v>
      </c>
      <c r="E238" s="85" t="e">
        <f>COUNTIF(#REF!,B238&amp;LEFT($E$29,1))</f>
        <v>#REF!</v>
      </c>
      <c r="F238" s="93" t="e">
        <f>SUMIF(#REF!,B238&amp;LEFT($E$29,1),#REF!)</f>
        <v>#REF!</v>
      </c>
      <c r="G238" s="85" t="e">
        <f>COUNTIF(#REF!,B238&amp;LEFT($G$29,1))</f>
        <v>#REF!</v>
      </c>
      <c r="H238" s="93" t="e">
        <f>SUMIF(#REF!,B238&amp;LEFT($G$29,1),#REF!)</f>
        <v>#REF!</v>
      </c>
      <c r="I238" s="85" t="e">
        <f>COUNTIF(#REF!,B238&amp;LEFT($I$29,1))</f>
        <v>#REF!</v>
      </c>
      <c r="J238" s="93" t="e">
        <f>SUMIF(#REF!,B238&amp;LEFT($I$29,1),#REF!)</f>
        <v>#REF!</v>
      </c>
      <c r="K238" s="86"/>
    </row>
    <row r="239" spans="1:11" s="91" customFormat="1" ht="27" customHeight="1">
      <c r="A239" s="86" t="s">
        <v>6</v>
      </c>
      <c r="B239" s="86" t="s">
        <v>7</v>
      </c>
      <c r="C239" s="85" t="e">
        <f t="shared" si="20"/>
        <v>#REF!</v>
      </c>
      <c r="D239" s="93" t="e">
        <f t="shared" si="20"/>
        <v>#REF!</v>
      </c>
      <c r="E239" s="85" t="e">
        <f>COUNTIF(#REF!,B239&amp;LEFT($E$29,1))</f>
        <v>#REF!</v>
      </c>
      <c r="F239" s="93" t="e">
        <f>SUMIF(#REF!,B239&amp;LEFT($E$29,1),#REF!)</f>
        <v>#REF!</v>
      </c>
      <c r="G239" s="85" t="e">
        <f>COUNTIF(#REF!,B239&amp;LEFT($G$29,1))</f>
        <v>#REF!</v>
      </c>
      <c r="H239" s="93" t="e">
        <f>SUMIF(#REF!,B239&amp;LEFT($G$29,1),#REF!)</f>
        <v>#REF!</v>
      </c>
      <c r="I239" s="85" t="e">
        <f>COUNTIF(#REF!,B239&amp;LEFT($I$29,1))</f>
        <v>#REF!</v>
      </c>
      <c r="J239" s="93" t="e">
        <f>SUMIF(#REF!,B239&amp;LEFT($I$29,1),#REF!)</f>
        <v>#REF!</v>
      </c>
      <c r="K239" s="86"/>
    </row>
    <row r="240" spans="1:11" s="91" customFormat="1" ht="27" customHeight="1">
      <c r="A240" s="86" t="s">
        <v>89</v>
      </c>
      <c r="B240" s="86" t="s">
        <v>90</v>
      </c>
      <c r="C240" s="85" t="e">
        <f t="shared" si="20"/>
        <v>#REF!</v>
      </c>
      <c r="D240" s="93" t="e">
        <f t="shared" si="20"/>
        <v>#REF!</v>
      </c>
      <c r="E240" s="85" t="e">
        <f>COUNTIF(#REF!,B240&amp;LEFT($E$29,1))</f>
        <v>#REF!</v>
      </c>
      <c r="F240" s="93" t="e">
        <f>SUMIF(#REF!,B240&amp;LEFT($E$29,1),#REF!)</f>
        <v>#REF!</v>
      </c>
      <c r="G240" s="85" t="e">
        <f>COUNTIF(#REF!,B240&amp;LEFT($G$29,1))</f>
        <v>#REF!</v>
      </c>
      <c r="H240" s="93" t="e">
        <f>SUMIF(#REF!,B240&amp;LEFT($G$29,1),#REF!)</f>
        <v>#REF!</v>
      </c>
      <c r="I240" s="85" t="e">
        <f>COUNTIF(#REF!,B240&amp;LEFT($I$29,1))</f>
        <v>#REF!</v>
      </c>
      <c r="J240" s="93" t="e">
        <f>SUMIF(#REF!,B240&amp;LEFT($I$29,1),#REF!)</f>
        <v>#REF!</v>
      </c>
      <c r="K240" s="86"/>
    </row>
    <row r="241" spans="1:11" s="91" customFormat="1" ht="27" customHeight="1">
      <c r="A241" s="86" t="s">
        <v>48</v>
      </c>
      <c r="B241" s="86" t="s">
        <v>49</v>
      </c>
      <c r="C241" s="85" t="e">
        <f t="shared" si="20"/>
        <v>#REF!</v>
      </c>
      <c r="D241" s="93" t="e">
        <f t="shared" si="20"/>
        <v>#REF!</v>
      </c>
      <c r="E241" s="85" t="e">
        <f>COUNTIF(#REF!,B241&amp;LEFT($E$29,1))</f>
        <v>#REF!</v>
      </c>
      <c r="F241" s="93" t="e">
        <f>SUMIF(#REF!,B241&amp;LEFT($E$29,1),#REF!)</f>
        <v>#REF!</v>
      </c>
      <c r="G241" s="85" t="e">
        <f>COUNTIF(#REF!,B241&amp;LEFT($G$29,1))</f>
        <v>#REF!</v>
      </c>
      <c r="H241" s="93" t="e">
        <f>SUMIF(#REF!,B241&amp;LEFT($G$29,1),#REF!)</f>
        <v>#REF!</v>
      </c>
      <c r="I241" s="85" t="e">
        <f>COUNTIF(#REF!,B241&amp;LEFT($I$29,1))</f>
        <v>#REF!</v>
      </c>
      <c r="J241" s="93" t="e">
        <f>SUMIF(#REF!,B241&amp;LEFT($I$29,1),#REF!)</f>
        <v>#REF!</v>
      </c>
      <c r="K241" s="86"/>
    </row>
    <row r="242" spans="1:11" s="91" customFormat="1" ht="27" customHeight="1">
      <c r="A242" s="86" t="s">
        <v>50</v>
      </c>
      <c r="B242" s="86" t="s">
        <v>51</v>
      </c>
      <c r="C242" s="85" t="e">
        <f t="shared" si="20"/>
        <v>#REF!</v>
      </c>
      <c r="D242" s="93" t="e">
        <f t="shared" si="20"/>
        <v>#REF!</v>
      </c>
      <c r="E242" s="85" t="e">
        <f>COUNTIF(#REF!,B242&amp;LEFT($E$29,1))</f>
        <v>#REF!</v>
      </c>
      <c r="F242" s="93" t="e">
        <f>SUMIF(#REF!,B242&amp;LEFT($E$29,1),#REF!)</f>
        <v>#REF!</v>
      </c>
      <c r="G242" s="85" t="e">
        <f>COUNTIF(#REF!,B242&amp;LEFT($G$29,1))</f>
        <v>#REF!</v>
      </c>
      <c r="H242" s="93" t="e">
        <f>SUMIF(#REF!,B242&amp;LEFT($G$29,1),#REF!)</f>
        <v>#REF!</v>
      </c>
      <c r="I242" s="85" t="e">
        <f>COUNTIF(#REF!,B242&amp;LEFT($I$29,1))</f>
        <v>#REF!</v>
      </c>
      <c r="J242" s="93" t="e">
        <f>SUMIF(#REF!,B242&amp;LEFT($I$29,1),#REF!)</f>
        <v>#REF!</v>
      </c>
      <c r="K242" s="86"/>
    </row>
    <row r="243" spans="1:11" s="91" customFormat="1" ht="27" customHeight="1">
      <c r="A243" s="86" t="s">
        <v>3065</v>
      </c>
      <c r="B243" s="86" t="s">
        <v>3066</v>
      </c>
      <c r="C243" s="85" t="e">
        <f t="shared" si="20"/>
        <v>#REF!</v>
      </c>
      <c r="D243" s="93" t="e">
        <f t="shared" si="20"/>
        <v>#REF!</v>
      </c>
      <c r="E243" s="85" t="e">
        <f>COUNTIF(#REF!,B243&amp;LEFT($E$29,1))</f>
        <v>#REF!</v>
      </c>
      <c r="F243" s="93" t="e">
        <f>SUMIF(#REF!,B243&amp;LEFT($E$29,1),#REF!)</f>
        <v>#REF!</v>
      </c>
      <c r="G243" s="85" t="e">
        <f>COUNTIF(#REF!,B243&amp;LEFT($G$29,1))</f>
        <v>#REF!</v>
      </c>
      <c r="H243" s="93" t="e">
        <f>SUMIF(#REF!,B243&amp;LEFT($G$29,1),#REF!)</f>
        <v>#REF!</v>
      </c>
      <c r="I243" s="85" t="e">
        <f>COUNTIF(#REF!,B243&amp;LEFT($I$29,1))</f>
        <v>#REF!</v>
      </c>
      <c r="J243" s="93" t="e">
        <f>SUMIF(#REF!,B243&amp;LEFT($I$29,1),#REF!)</f>
        <v>#REF!</v>
      </c>
      <c r="K243" s="86"/>
    </row>
    <row r="244" spans="1:11" ht="39.950000000000003" customHeight="1">
      <c r="A244" s="87" t="s">
        <v>3062</v>
      </c>
      <c r="B244" s="88"/>
      <c r="C244" s="88"/>
      <c r="D244" s="88"/>
      <c r="E244" s="88"/>
      <c r="F244" s="88"/>
      <c r="G244" s="88"/>
      <c r="H244" s="88"/>
      <c r="I244" s="88"/>
      <c r="J244" s="88"/>
      <c r="K244" s="88"/>
    </row>
    <row r="245" spans="1:11" s="91" customFormat="1" ht="20.100000000000001" customHeight="1">
      <c r="A245" s="183" t="s">
        <v>8</v>
      </c>
      <c r="B245" s="90"/>
      <c r="C245" s="183" t="s">
        <v>9</v>
      </c>
      <c r="D245" s="183"/>
      <c r="E245" s="183" t="s">
        <v>10</v>
      </c>
      <c r="F245" s="183"/>
      <c r="G245" s="183" t="s">
        <v>11</v>
      </c>
      <c r="H245" s="183"/>
      <c r="I245" s="183" t="s">
        <v>12</v>
      </c>
      <c r="J245" s="183"/>
      <c r="K245" s="183" t="s">
        <v>13</v>
      </c>
    </row>
    <row r="246" spans="1:11" s="91" customFormat="1" ht="20.100000000000001" customHeight="1">
      <c r="A246" s="183"/>
      <c r="B246" s="90"/>
      <c r="C246" s="121" t="s">
        <v>14</v>
      </c>
      <c r="D246" s="123" t="s">
        <v>3131</v>
      </c>
      <c r="E246" s="121" t="s">
        <v>14</v>
      </c>
      <c r="F246" s="123" t="s">
        <v>3131</v>
      </c>
      <c r="G246" s="121" t="s">
        <v>14</v>
      </c>
      <c r="H246" s="123" t="s">
        <v>3131</v>
      </c>
      <c r="I246" s="121" t="s">
        <v>14</v>
      </c>
      <c r="J246" s="123" t="s">
        <v>3131</v>
      </c>
      <c r="K246" s="183"/>
    </row>
    <row r="247" spans="1:11" s="91" customFormat="1" ht="27" customHeight="1">
      <c r="A247" s="86" t="s">
        <v>9</v>
      </c>
      <c r="B247" s="86"/>
      <c r="C247" s="85" t="e">
        <f t="shared" ref="C247:D270" si="22">SUM(E247,G247,I247)</f>
        <v>#REF!</v>
      </c>
      <c r="D247" s="93" t="e">
        <f t="shared" si="22"/>
        <v>#REF!</v>
      </c>
      <c r="E247" s="85" t="e">
        <f t="shared" ref="E247:J247" si="23">SUM(E248:E270)</f>
        <v>#REF!</v>
      </c>
      <c r="F247" s="93" t="e">
        <f t="shared" si="23"/>
        <v>#REF!</v>
      </c>
      <c r="G247" s="85" t="e">
        <f t="shared" si="23"/>
        <v>#REF!</v>
      </c>
      <c r="H247" s="93" t="e">
        <f t="shared" si="23"/>
        <v>#REF!</v>
      </c>
      <c r="I247" s="85" t="e">
        <f t="shared" si="23"/>
        <v>#REF!</v>
      </c>
      <c r="J247" s="93" t="e">
        <f t="shared" si="23"/>
        <v>#REF!</v>
      </c>
      <c r="K247" s="86"/>
    </row>
    <row r="248" spans="1:11" s="91" customFormat="1" ht="27" customHeight="1">
      <c r="A248" s="86" t="s">
        <v>0</v>
      </c>
      <c r="B248" s="86" t="s">
        <v>0</v>
      </c>
      <c r="C248" s="85" t="e">
        <f t="shared" si="22"/>
        <v>#REF!</v>
      </c>
      <c r="D248" s="93" t="e">
        <f t="shared" si="22"/>
        <v>#REF!</v>
      </c>
      <c r="E248" s="85" t="e">
        <f>COUNTIF(#REF!,B248&amp;LEFT($E$29,1))</f>
        <v>#REF!</v>
      </c>
      <c r="F248" s="93" t="e">
        <f>SUMIF(#REF!,B248&amp;LEFT($E$29,1),#REF!)</f>
        <v>#REF!</v>
      </c>
      <c r="G248" s="85" t="e">
        <f>COUNTIF(#REF!,B248&amp;LEFT($G$29,1))</f>
        <v>#REF!</v>
      </c>
      <c r="H248" s="93" t="e">
        <f>SUMIF(#REF!,B248&amp;LEFT($G$29,1),#REF!)</f>
        <v>#REF!</v>
      </c>
      <c r="I248" s="85" t="e">
        <f>COUNTIF(#REF!,B248&amp;LEFT($I$29,1))</f>
        <v>#REF!</v>
      </c>
      <c r="J248" s="93" t="e">
        <f>SUMIF(#REF!,B248&amp;LEFT($I$29,1),#REF!)</f>
        <v>#REF!</v>
      </c>
      <c r="K248" s="86"/>
    </row>
    <row r="249" spans="1:11" s="91" customFormat="1" ht="27" customHeight="1">
      <c r="A249" s="86" t="s">
        <v>1</v>
      </c>
      <c r="B249" s="86" t="s">
        <v>1</v>
      </c>
      <c r="C249" s="85" t="e">
        <f t="shared" si="22"/>
        <v>#REF!</v>
      </c>
      <c r="D249" s="93" t="e">
        <f t="shared" si="22"/>
        <v>#REF!</v>
      </c>
      <c r="E249" s="85" t="e">
        <f>COUNTIF(#REF!,B249&amp;LEFT($E$29,1))</f>
        <v>#REF!</v>
      </c>
      <c r="F249" s="93" t="e">
        <f>SUMIF(#REF!,B249&amp;LEFT($E$29,1),#REF!)</f>
        <v>#REF!</v>
      </c>
      <c r="G249" s="85" t="e">
        <f>COUNTIF(#REF!,B249&amp;LEFT($G$29,1))</f>
        <v>#REF!</v>
      </c>
      <c r="H249" s="93" t="e">
        <f>SUMIF(#REF!,B249&amp;LEFT($G$29,1),#REF!)</f>
        <v>#REF!</v>
      </c>
      <c r="I249" s="85" t="e">
        <f>COUNTIF(#REF!,B249&amp;LEFT($I$29,1))</f>
        <v>#REF!</v>
      </c>
      <c r="J249" s="93" t="e">
        <f>SUMIF(#REF!,B249&amp;LEFT($I$29,1),#REF!)</f>
        <v>#REF!</v>
      </c>
      <c r="K249" s="86"/>
    </row>
    <row r="250" spans="1:11" s="91" customFormat="1" ht="27" customHeight="1">
      <c r="A250" s="86" t="s">
        <v>18</v>
      </c>
      <c r="B250" s="86" t="s">
        <v>19</v>
      </c>
      <c r="C250" s="85" t="e">
        <f t="shared" si="22"/>
        <v>#REF!</v>
      </c>
      <c r="D250" s="93" t="e">
        <f t="shared" si="22"/>
        <v>#REF!</v>
      </c>
      <c r="E250" s="85" t="e">
        <f>COUNTIF(#REF!,B250&amp;LEFT($E$29,1))</f>
        <v>#REF!</v>
      </c>
      <c r="F250" s="93" t="e">
        <f>SUMIF(#REF!,B250&amp;LEFT($E$29,1),#REF!)</f>
        <v>#REF!</v>
      </c>
      <c r="G250" s="85" t="e">
        <f>COUNTIF(#REF!,B250&amp;LEFT($G$29,1))</f>
        <v>#REF!</v>
      </c>
      <c r="H250" s="93" t="e">
        <f>SUMIF(#REF!,B250&amp;LEFT($G$29,1),#REF!)</f>
        <v>#REF!</v>
      </c>
      <c r="I250" s="85" t="e">
        <f>COUNTIF(#REF!,B250&amp;LEFT($I$29,1))</f>
        <v>#REF!</v>
      </c>
      <c r="J250" s="93" t="e">
        <f>SUMIF(#REF!,B250&amp;LEFT($I$29,1),#REF!)</f>
        <v>#REF!</v>
      </c>
      <c r="K250" s="86"/>
    </row>
    <row r="251" spans="1:11" s="91" customFormat="1" ht="27" customHeight="1">
      <c r="A251" s="86" t="s">
        <v>20</v>
      </c>
      <c r="B251" s="86" t="s">
        <v>21</v>
      </c>
      <c r="C251" s="85" t="e">
        <f t="shared" si="22"/>
        <v>#REF!</v>
      </c>
      <c r="D251" s="93" t="e">
        <f t="shared" si="22"/>
        <v>#REF!</v>
      </c>
      <c r="E251" s="85" t="e">
        <f>COUNTIF(#REF!,B251&amp;LEFT($E$29,1))</f>
        <v>#REF!</v>
      </c>
      <c r="F251" s="93" t="e">
        <f>SUMIF(#REF!,B251&amp;LEFT($E$29,1),#REF!)</f>
        <v>#REF!</v>
      </c>
      <c r="G251" s="85" t="e">
        <f>COUNTIF(#REF!,B251&amp;LEFT($G$29,1))</f>
        <v>#REF!</v>
      </c>
      <c r="H251" s="93" t="e">
        <f>SUMIF(#REF!,B251&amp;LEFT($G$29,1),#REF!)</f>
        <v>#REF!</v>
      </c>
      <c r="I251" s="85" t="e">
        <f>COUNTIF(#REF!,B251&amp;LEFT($I$29,1))</f>
        <v>#REF!</v>
      </c>
      <c r="J251" s="93" t="e">
        <f>SUMIF(#REF!,B251&amp;LEFT($I$29,1),#REF!)</f>
        <v>#REF!</v>
      </c>
      <c r="K251" s="86"/>
    </row>
    <row r="252" spans="1:11" s="91" customFormat="1" ht="27" customHeight="1">
      <c r="A252" s="86" t="s">
        <v>22</v>
      </c>
      <c r="B252" s="86" t="s">
        <v>2</v>
      </c>
      <c r="C252" s="85" t="e">
        <f t="shared" si="22"/>
        <v>#REF!</v>
      </c>
      <c r="D252" s="93" t="e">
        <f t="shared" si="22"/>
        <v>#REF!</v>
      </c>
      <c r="E252" s="85" t="e">
        <f>COUNTIF(#REF!,B252&amp;LEFT($E$29,1))</f>
        <v>#REF!</v>
      </c>
      <c r="F252" s="93" t="e">
        <f>SUMIF(#REF!,B252&amp;LEFT($E$29,1),#REF!)</f>
        <v>#REF!</v>
      </c>
      <c r="G252" s="85" t="e">
        <f>COUNTIF(#REF!,B252&amp;LEFT($G$29,1))</f>
        <v>#REF!</v>
      </c>
      <c r="H252" s="93" t="e">
        <f>SUMIF(#REF!,B252&amp;LEFT($G$29,1),#REF!)</f>
        <v>#REF!</v>
      </c>
      <c r="I252" s="85" t="e">
        <f>COUNTIF(#REF!,B252&amp;LEFT($I$29,1))</f>
        <v>#REF!</v>
      </c>
      <c r="J252" s="93" t="e">
        <f>SUMIF(#REF!,B252&amp;LEFT($I$29,1),#REF!)</f>
        <v>#REF!</v>
      </c>
      <c r="K252" s="86"/>
    </row>
    <row r="253" spans="1:11" s="91" customFormat="1" ht="27" customHeight="1">
      <c r="A253" s="86" t="s">
        <v>24</v>
      </c>
      <c r="B253" s="86" t="s">
        <v>25</v>
      </c>
      <c r="C253" s="85" t="e">
        <f t="shared" si="22"/>
        <v>#REF!</v>
      </c>
      <c r="D253" s="93" t="e">
        <f t="shared" si="22"/>
        <v>#REF!</v>
      </c>
      <c r="E253" s="85" t="e">
        <f>COUNTIF(#REF!,B253&amp;LEFT($E$29,1))</f>
        <v>#REF!</v>
      </c>
      <c r="F253" s="93" t="e">
        <f>SUMIF(#REF!,B253&amp;LEFT($E$29,1),#REF!)</f>
        <v>#REF!</v>
      </c>
      <c r="G253" s="85" t="e">
        <f>COUNTIF(#REF!,B253&amp;LEFT($G$29,1))</f>
        <v>#REF!</v>
      </c>
      <c r="H253" s="93" t="e">
        <f>SUMIF(#REF!,B253&amp;LEFT($G$29,1),#REF!)</f>
        <v>#REF!</v>
      </c>
      <c r="I253" s="85" t="e">
        <f>COUNTIF(#REF!,B253&amp;LEFT($I$29,1))</f>
        <v>#REF!</v>
      </c>
      <c r="J253" s="93" t="e">
        <f>SUMIF(#REF!,B253&amp;LEFT($I$29,1),#REF!)</f>
        <v>#REF!</v>
      </c>
      <c r="K253" s="86"/>
    </row>
    <row r="254" spans="1:11" s="91" customFormat="1" ht="27" customHeight="1">
      <c r="A254" s="86" t="s">
        <v>26</v>
      </c>
      <c r="B254" s="86" t="s">
        <v>27</v>
      </c>
      <c r="C254" s="85" t="e">
        <f t="shared" si="22"/>
        <v>#REF!</v>
      </c>
      <c r="D254" s="93" t="e">
        <f t="shared" si="22"/>
        <v>#REF!</v>
      </c>
      <c r="E254" s="85" t="e">
        <f>COUNTIF(#REF!,B254&amp;LEFT($E$29,1))</f>
        <v>#REF!</v>
      </c>
      <c r="F254" s="93" t="e">
        <f>SUMIF(#REF!,B254&amp;LEFT($E$29,1),#REF!)</f>
        <v>#REF!</v>
      </c>
      <c r="G254" s="85" t="e">
        <f>COUNTIF(#REF!,B254&amp;LEFT($G$29,1))</f>
        <v>#REF!</v>
      </c>
      <c r="H254" s="93" t="e">
        <f>SUMIF(#REF!,B254&amp;LEFT($G$29,1),#REF!)</f>
        <v>#REF!</v>
      </c>
      <c r="I254" s="85" t="e">
        <f>COUNTIF(#REF!,B254&amp;LEFT($I$29,1))</f>
        <v>#REF!</v>
      </c>
      <c r="J254" s="93" t="e">
        <f>SUMIF(#REF!,B254&amp;LEFT($I$29,1),#REF!)</f>
        <v>#REF!</v>
      </c>
      <c r="K254" s="86"/>
    </row>
    <row r="255" spans="1:11" s="91" customFormat="1" ht="27" customHeight="1">
      <c r="A255" s="86" t="s">
        <v>28</v>
      </c>
      <c r="B255" s="86" t="s">
        <v>29</v>
      </c>
      <c r="C255" s="85" t="e">
        <f t="shared" si="22"/>
        <v>#REF!</v>
      </c>
      <c r="D255" s="93" t="e">
        <f t="shared" si="22"/>
        <v>#REF!</v>
      </c>
      <c r="E255" s="85" t="e">
        <f>COUNTIF(#REF!,B255&amp;LEFT($E$29,1))</f>
        <v>#REF!</v>
      </c>
      <c r="F255" s="93" t="e">
        <f>SUMIF(#REF!,B255&amp;LEFT($E$29,1),#REF!)</f>
        <v>#REF!</v>
      </c>
      <c r="G255" s="85" t="e">
        <f>COUNTIF(#REF!,B255&amp;LEFT($G$29,1))</f>
        <v>#REF!</v>
      </c>
      <c r="H255" s="93" t="e">
        <f>SUMIF(#REF!,B255&amp;LEFT($G$29,1),#REF!)</f>
        <v>#REF!</v>
      </c>
      <c r="I255" s="85" t="e">
        <f>COUNTIF(#REF!,B255&amp;LEFT($I$29,1))</f>
        <v>#REF!</v>
      </c>
      <c r="J255" s="93" t="e">
        <f>SUMIF(#REF!,B255&amp;LEFT($I$29,1),#REF!)</f>
        <v>#REF!</v>
      </c>
      <c r="K255" s="86"/>
    </row>
    <row r="256" spans="1:11" s="91" customFormat="1" ht="27" customHeight="1">
      <c r="A256" s="86" t="s">
        <v>30</v>
      </c>
      <c r="B256" s="86" t="s">
        <v>31</v>
      </c>
      <c r="C256" s="85" t="e">
        <f t="shared" si="22"/>
        <v>#REF!</v>
      </c>
      <c r="D256" s="93" t="e">
        <f t="shared" si="22"/>
        <v>#REF!</v>
      </c>
      <c r="E256" s="85" t="e">
        <f>COUNTIF(#REF!,B256&amp;LEFT($E$29,1))</f>
        <v>#REF!</v>
      </c>
      <c r="F256" s="93" t="e">
        <f>SUMIF(#REF!,B256&amp;LEFT($E$29,1),#REF!)</f>
        <v>#REF!</v>
      </c>
      <c r="G256" s="85" t="e">
        <f>COUNTIF(#REF!,B256&amp;LEFT($G$29,1))</f>
        <v>#REF!</v>
      </c>
      <c r="H256" s="93" t="e">
        <f>SUMIF(#REF!,B256&amp;LEFT($G$29,1),#REF!)</f>
        <v>#REF!</v>
      </c>
      <c r="I256" s="85" t="e">
        <f>COUNTIF(#REF!,B256&amp;LEFT($I$29,1))</f>
        <v>#REF!</v>
      </c>
      <c r="J256" s="93" t="e">
        <f>SUMIF(#REF!,B256&amp;LEFT($I$29,1),#REF!)</f>
        <v>#REF!</v>
      </c>
      <c r="K256" s="86"/>
    </row>
    <row r="257" spans="1:11" s="91" customFormat="1" ht="27" customHeight="1">
      <c r="A257" s="86" t="s">
        <v>32</v>
      </c>
      <c r="B257" s="86" t="s">
        <v>33</v>
      </c>
      <c r="C257" s="85" t="e">
        <f t="shared" si="22"/>
        <v>#REF!</v>
      </c>
      <c r="D257" s="93" t="e">
        <f t="shared" si="22"/>
        <v>#REF!</v>
      </c>
      <c r="E257" s="85" t="e">
        <f>COUNTIF(#REF!,B257&amp;LEFT($E$29,1))</f>
        <v>#REF!</v>
      </c>
      <c r="F257" s="93" t="e">
        <f>SUMIF(#REF!,B257&amp;LEFT($E$29,1),#REF!)</f>
        <v>#REF!</v>
      </c>
      <c r="G257" s="85" t="e">
        <f>COUNTIF(#REF!,B257&amp;LEFT($G$29,1))</f>
        <v>#REF!</v>
      </c>
      <c r="H257" s="93" t="e">
        <f>SUMIF(#REF!,B257&amp;LEFT($G$29,1),#REF!)</f>
        <v>#REF!</v>
      </c>
      <c r="I257" s="85" t="e">
        <f>COUNTIF(#REF!,B257&amp;LEFT($I$29,1))</f>
        <v>#REF!</v>
      </c>
      <c r="J257" s="93" t="e">
        <f>SUMIF(#REF!,B257&amp;LEFT($I$29,1),#REF!)</f>
        <v>#REF!</v>
      </c>
      <c r="K257" s="86"/>
    </row>
    <row r="258" spans="1:11" s="91" customFormat="1" ht="27" customHeight="1">
      <c r="A258" s="86" t="s">
        <v>34</v>
      </c>
      <c r="B258" s="86" t="s">
        <v>35</v>
      </c>
      <c r="C258" s="85" t="e">
        <f t="shared" si="22"/>
        <v>#REF!</v>
      </c>
      <c r="D258" s="93" t="e">
        <f t="shared" si="22"/>
        <v>#REF!</v>
      </c>
      <c r="E258" s="85" t="e">
        <f>COUNTIF(#REF!,B258&amp;LEFT($E$29,1))</f>
        <v>#REF!</v>
      </c>
      <c r="F258" s="93" t="e">
        <f>SUMIF(#REF!,B258&amp;LEFT($E$29,1),#REF!)</f>
        <v>#REF!</v>
      </c>
      <c r="G258" s="85" t="e">
        <f>COUNTIF(#REF!,B258&amp;LEFT($G$29,1))</f>
        <v>#REF!</v>
      </c>
      <c r="H258" s="93" t="e">
        <f>SUMIF(#REF!,B258&amp;LEFT($G$29,1),#REF!)</f>
        <v>#REF!</v>
      </c>
      <c r="I258" s="85" t="e">
        <f>COUNTIF(#REF!,B258&amp;LEFT($I$29,1))</f>
        <v>#REF!</v>
      </c>
      <c r="J258" s="93" t="e">
        <f>SUMIF(#REF!,B258&amp;LEFT($I$29,1),#REF!)</f>
        <v>#REF!</v>
      </c>
      <c r="K258" s="86"/>
    </row>
    <row r="259" spans="1:11" s="91" customFormat="1" ht="27" customHeight="1">
      <c r="A259" s="86" t="s">
        <v>36</v>
      </c>
      <c r="B259" s="86" t="s">
        <v>37</v>
      </c>
      <c r="C259" s="85" t="e">
        <f t="shared" si="22"/>
        <v>#REF!</v>
      </c>
      <c r="D259" s="93" t="e">
        <f t="shared" si="22"/>
        <v>#REF!</v>
      </c>
      <c r="E259" s="85" t="e">
        <f>COUNTIF(#REF!,B259&amp;LEFT($E$29,1))</f>
        <v>#REF!</v>
      </c>
      <c r="F259" s="93" t="e">
        <f>SUMIF(#REF!,B259&amp;LEFT($E$29,1),#REF!)</f>
        <v>#REF!</v>
      </c>
      <c r="G259" s="85" t="e">
        <f>COUNTIF(#REF!,B259&amp;LEFT($G$29,1))</f>
        <v>#REF!</v>
      </c>
      <c r="H259" s="93" t="e">
        <f>SUMIF(#REF!,B259&amp;LEFT($G$29,1),#REF!)</f>
        <v>#REF!</v>
      </c>
      <c r="I259" s="85" t="e">
        <f>COUNTIF(#REF!,B259&amp;LEFT($I$29,1))</f>
        <v>#REF!</v>
      </c>
      <c r="J259" s="93" t="e">
        <f>SUMIF(#REF!,B259&amp;LEFT($I$29,1),#REF!)</f>
        <v>#REF!</v>
      </c>
      <c r="K259" s="86"/>
    </row>
    <row r="260" spans="1:11" s="91" customFormat="1" ht="27" customHeight="1">
      <c r="A260" s="86" t="s">
        <v>38</v>
      </c>
      <c r="B260" s="86" t="s">
        <v>39</v>
      </c>
      <c r="C260" s="85" t="e">
        <f t="shared" si="22"/>
        <v>#REF!</v>
      </c>
      <c r="D260" s="93" t="e">
        <f t="shared" si="22"/>
        <v>#REF!</v>
      </c>
      <c r="E260" s="85" t="e">
        <f>COUNTIF(#REF!,B260&amp;LEFT($E$29,1))</f>
        <v>#REF!</v>
      </c>
      <c r="F260" s="93" t="e">
        <f>SUMIF(#REF!,B260&amp;LEFT($E$29,1),#REF!)</f>
        <v>#REF!</v>
      </c>
      <c r="G260" s="85" t="e">
        <f>COUNTIF(#REF!,B260&amp;LEFT($G$29,1))</f>
        <v>#REF!</v>
      </c>
      <c r="H260" s="93" t="e">
        <f>SUMIF(#REF!,B260&amp;LEFT($G$29,1),#REF!)</f>
        <v>#REF!</v>
      </c>
      <c r="I260" s="85" t="e">
        <f>COUNTIF(#REF!,B260&amp;LEFT($I$29,1))</f>
        <v>#REF!</v>
      </c>
      <c r="J260" s="93" t="e">
        <f>SUMIF(#REF!,B260&amp;LEFT($I$29,1),#REF!)</f>
        <v>#REF!</v>
      </c>
      <c r="K260" s="86"/>
    </row>
    <row r="261" spans="1:11" s="91" customFormat="1" ht="27" customHeight="1">
      <c r="A261" s="86" t="s">
        <v>40</v>
      </c>
      <c r="B261" s="86" t="s">
        <v>41</v>
      </c>
      <c r="C261" s="85" t="e">
        <f t="shared" si="22"/>
        <v>#REF!</v>
      </c>
      <c r="D261" s="93" t="e">
        <f t="shared" si="22"/>
        <v>#REF!</v>
      </c>
      <c r="E261" s="85" t="e">
        <f>COUNTIF(#REF!,B261&amp;LEFT($E$29,1))</f>
        <v>#REF!</v>
      </c>
      <c r="F261" s="93" t="e">
        <f>SUMIF(#REF!,B261&amp;LEFT($E$29,1),#REF!)</f>
        <v>#REF!</v>
      </c>
      <c r="G261" s="85" t="e">
        <f>COUNTIF(#REF!,B261&amp;LEFT($G$29,1))</f>
        <v>#REF!</v>
      </c>
      <c r="H261" s="93" t="e">
        <f>SUMIF(#REF!,B261&amp;LEFT($G$29,1),#REF!)</f>
        <v>#REF!</v>
      </c>
      <c r="I261" s="85" t="e">
        <f>COUNTIF(#REF!,B261&amp;LEFT($I$29,1))</f>
        <v>#REF!</v>
      </c>
      <c r="J261" s="93" t="e">
        <f>SUMIF(#REF!,B261&amp;LEFT($I$29,1),#REF!)</f>
        <v>#REF!</v>
      </c>
      <c r="K261" s="86"/>
    </row>
    <row r="262" spans="1:11" s="91" customFormat="1" ht="27" customHeight="1">
      <c r="A262" s="86" t="s">
        <v>42</v>
      </c>
      <c r="B262" s="86" t="s">
        <v>3</v>
      </c>
      <c r="C262" s="85" t="e">
        <f t="shared" si="22"/>
        <v>#REF!</v>
      </c>
      <c r="D262" s="93" t="e">
        <f t="shared" si="22"/>
        <v>#REF!</v>
      </c>
      <c r="E262" s="85" t="e">
        <f>COUNTIF(#REF!,B262&amp;LEFT($E$29,1))</f>
        <v>#REF!</v>
      </c>
      <c r="F262" s="93" t="e">
        <f>SUMIF(#REF!,B262&amp;LEFT($E$29,1),#REF!)</f>
        <v>#REF!</v>
      </c>
      <c r="G262" s="85" t="e">
        <f>COUNTIF(#REF!,B262&amp;LEFT($G$29,1))</f>
        <v>#REF!</v>
      </c>
      <c r="H262" s="93" t="e">
        <f>SUMIF(#REF!,B262&amp;LEFT($G$29,1),#REF!)</f>
        <v>#REF!</v>
      </c>
      <c r="I262" s="85" t="e">
        <f>COUNTIF(#REF!,B262&amp;LEFT($I$29,1))</f>
        <v>#REF!</v>
      </c>
      <c r="J262" s="93" t="e">
        <f>SUMIF(#REF!,B262&amp;LEFT($I$29,1),#REF!)</f>
        <v>#REF!</v>
      </c>
      <c r="K262" s="86"/>
    </row>
    <row r="263" spans="1:11" s="91" customFormat="1" ht="27" customHeight="1">
      <c r="A263" s="86" t="s">
        <v>44</v>
      </c>
      <c r="B263" s="86" t="s">
        <v>45</v>
      </c>
      <c r="C263" s="85" t="e">
        <f t="shared" si="22"/>
        <v>#REF!</v>
      </c>
      <c r="D263" s="93" t="e">
        <f t="shared" si="22"/>
        <v>#REF!</v>
      </c>
      <c r="E263" s="85" t="e">
        <f>COUNTIF(#REF!,B263&amp;LEFT($E$29,1))</f>
        <v>#REF!</v>
      </c>
      <c r="F263" s="93" t="e">
        <f>SUMIF(#REF!,B263&amp;LEFT($E$29,1),#REF!)</f>
        <v>#REF!</v>
      </c>
      <c r="G263" s="85" t="e">
        <f>COUNTIF(#REF!,B263&amp;LEFT($G$29,1))</f>
        <v>#REF!</v>
      </c>
      <c r="H263" s="93" t="e">
        <f>SUMIF(#REF!,B263&amp;LEFT($G$29,1),#REF!)</f>
        <v>#REF!</v>
      </c>
      <c r="I263" s="85" t="e">
        <f>COUNTIF(#REF!,B263&amp;LEFT($I$29,1))</f>
        <v>#REF!</v>
      </c>
      <c r="J263" s="93" t="e">
        <f>SUMIF(#REF!,B263&amp;LEFT($I$29,1),#REF!)</f>
        <v>#REF!</v>
      </c>
      <c r="K263" s="86"/>
    </row>
    <row r="264" spans="1:11" s="91" customFormat="1" ht="27" customHeight="1">
      <c r="A264" s="86" t="s">
        <v>46</v>
      </c>
      <c r="B264" s="86" t="s">
        <v>47</v>
      </c>
      <c r="C264" s="85" t="e">
        <f t="shared" si="22"/>
        <v>#REF!</v>
      </c>
      <c r="D264" s="93" t="e">
        <f t="shared" si="22"/>
        <v>#REF!</v>
      </c>
      <c r="E264" s="85" t="e">
        <f>COUNTIF(#REF!,B264&amp;LEFT($E$29,1))</f>
        <v>#REF!</v>
      </c>
      <c r="F264" s="93" t="e">
        <f>SUMIF(#REF!,B264&amp;LEFT($E$29,1),#REF!)</f>
        <v>#REF!</v>
      </c>
      <c r="G264" s="85" t="e">
        <f>COUNTIF(#REF!,B264&amp;LEFT($G$29,1))</f>
        <v>#REF!</v>
      </c>
      <c r="H264" s="93" t="e">
        <f>SUMIF(#REF!,B264&amp;LEFT($G$29,1),#REF!)</f>
        <v>#REF!</v>
      </c>
      <c r="I264" s="85" t="e">
        <f>COUNTIF(#REF!,B264&amp;LEFT($I$29,1))</f>
        <v>#REF!</v>
      </c>
      <c r="J264" s="93" t="e">
        <f>SUMIF(#REF!,B264&amp;LEFT($I$29,1),#REF!)</f>
        <v>#REF!</v>
      </c>
      <c r="K264" s="86"/>
    </row>
    <row r="265" spans="1:11" s="91" customFormat="1" ht="27" customHeight="1">
      <c r="A265" s="86" t="s">
        <v>4</v>
      </c>
      <c r="B265" s="86" t="s">
        <v>5</v>
      </c>
      <c r="C265" s="85" t="e">
        <f t="shared" si="22"/>
        <v>#REF!</v>
      </c>
      <c r="D265" s="93" t="e">
        <f t="shared" si="22"/>
        <v>#REF!</v>
      </c>
      <c r="E265" s="85" t="e">
        <f>COUNTIF(#REF!,B265&amp;LEFT($E$29,1))</f>
        <v>#REF!</v>
      </c>
      <c r="F265" s="93" t="e">
        <f>SUMIF(#REF!,B265&amp;LEFT($E$29,1),#REF!)</f>
        <v>#REF!</v>
      </c>
      <c r="G265" s="85" t="e">
        <f>COUNTIF(#REF!,B265&amp;LEFT($G$29,1))</f>
        <v>#REF!</v>
      </c>
      <c r="H265" s="93" t="e">
        <f>SUMIF(#REF!,B265&amp;LEFT($G$29,1),#REF!)</f>
        <v>#REF!</v>
      </c>
      <c r="I265" s="85" t="e">
        <f>COUNTIF(#REF!,B265&amp;LEFT($I$29,1))</f>
        <v>#REF!</v>
      </c>
      <c r="J265" s="93" t="e">
        <f>SUMIF(#REF!,B265&amp;LEFT($I$29,1),#REF!)</f>
        <v>#REF!</v>
      </c>
      <c r="K265" s="86"/>
    </row>
    <row r="266" spans="1:11" s="91" customFormat="1" ht="27" customHeight="1">
      <c r="A266" s="86" t="s">
        <v>6</v>
      </c>
      <c r="B266" s="86" t="s">
        <v>7</v>
      </c>
      <c r="C266" s="85" t="e">
        <f t="shared" si="22"/>
        <v>#REF!</v>
      </c>
      <c r="D266" s="93" t="e">
        <f t="shared" si="22"/>
        <v>#REF!</v>
      </c>
      <c r="E266" s="85" t="e">
        <f>COUNTIF(#REF!,B266&amp;LEFT($E$29,1))</f>
        <v>#REF!</v>
      </c>
      <c r="F266" s="93" t="e">
        <f>SUMIF(#REF!,B266&amp;LEFT($E$29,1),#REF!)</f>
        <v>#REF!</v>
      </c>
      <c r="G266" s="85" t="e">
        <f>COUNTIF(#REF!,B266&amp;LEFT($G$29,1))</f>
        <v>#REF!</v>
      </c>
      <c r="H266" s="93" t="e">
        <f>SUMIF(#REF!,B266&amp;LEFT($G$29,1),#REF!)</f>
        <v>#REF!</v>
      </c>
      <c r="I266" s="85" t="e">
        <f>COUNTIF(#REF!,B266&amp;LEFT($I$29,1))</f>
        <v>#REF!</v>
      </c>
      <c r="J266" s="93" t="e">
        <f>SUMIF(#REF!,B266&amp;LEFT($I$29,1),#REF!)</f>
        <v>#REF!</v>
      </c>
      <c r="K266" s="86"/>
    </row>
    <row r="267" spans="1:11" s="91" customFormat="1" ht="27" customHeight="1">
      <c r="A267" s="86" t="s">
        <v>89</v>
      </c>
      <c r="B267" s="86" t="s">
        <v>90</v>
      </c>
      <c r="C267" s="85" t="e">
        <f t="shared" si="22"/>
        <v>#REF!</v>
      </c>
      <c r="D267" s="93" t="e">
        <f t="shared" si="22"/>
        <v>#REF!</v>
      </c>
      <c r="E267" s="85" t="e">
        <f>COUNTIF(#REF!,B267&amp;LEFT($E$29,1))</f>
        <v>#REF!</v>
      </c>
      <c r="F267" s="93" t="e">
        <f>SUMIF(#REF!,B267&amp;LEFT($E$29,1),#REF!)</f>
        <v>#REF!</v>
      </c>
      <c r="G267" s="85" t="e">
        <f>COUNTIF(#REF!,B267&amp;LEFT($G$29,1))</f>
        <v>#REF!</v>
      </c>
      <c r="H267" s="93" t="e">
        <f>SUMIF(#REF!,B267&amp;LEFT($G$29,1),#REF!)</f>
        <v>#REF!</v>
      </c>
      <c r="I267" s="85" t="e">
        <f>COUNTIF(#REF!,B267&amp;LEFT($I$29,1))</f>
        <v>#REF!</v>
      </c>
      <c r="J267" s="93" t="e">
        <f>SUMIF(#REF!,B267&amp;LEFT($I$29,1),#REF!)</f>
        <v>#REF!</v>
      </c>
      <c r="K267" s="86"/>
    </row>
    <row r="268" spans="1:11" s="91" customFormat="1" ht="27" customHeight="1">
      <c r="A268" s="86" t="s">
        <v>48</v>
      </c>
      <c r="B268" s="86" t="s">
        <v>49</v>
      </c>
      <c r="C268" s="85" t="e">
        <f t="shared" si="22"/>
        <v>#REF!</v>
      </c>
      <c r="D268" s="93" t="e">
        <f t="shared" si="22"/>
        <v>#REF!</v>
      </c>
      <c r="E268" s="85" t="e">
        <f>COUNTIF(#REF!,B268&amp;LEFT($E$29,1))</f>
        <v>#REF!</v>
      </c>
      <c r="F268" s="93" t="e">
        <f>SUMIF(#REF!,B268&amp;LEFT($E$29,1),#REF!)</f>
        <v>#REF!</v>
      </c>
      <c r="G268" s="85" t="e">
        <f>COUNTIF(#REF!,B268&amp;LEFT($G$29,1))</f>
        <v>#REF!</v>
      </c>
      <c r="H268" s="93" t="e">
        <f>SUMIF(#REF!,B268&amp;LEFT($G$29,1),#REF!)</f>
        <v>#REF!</v>
      </c>
      <c r="I268" s="85" t="e">
        <f>COUNTIF(#REF!,B268&amp;LEFT($I$29,1))</f>
        <v>#REF!</v>
      </c>
      <c r="J268" s="93" t="e">
        <f>SUMIF(#REF!,B268&amp;LEFT($I$29,1),#REF!)</f>
        <v>#REF!</v>
      </c>
      <c r="K268" s="86"/>
    </row>
    <row r="269" spans="1:11" s="91" customFormat="1" ht="27" customHeight="1">
      <c r="A269" s="86" t="s">
        <v>50</v>
      </c>
      <c r="B269" s="86" t="s">
        <v>51</v>
      </c>
      <c r="C269" s="85" t="e">
        <f t="shared" si="22"/>
        <v>#REF!</v>
      </c>
      <c r="D269" s="93" t="e">
        <f t="shared" si="22"/>
        <v>#REF!</v>
      </c>
      <c r="E269" s="85" t="e">
        <f>COUNTIF(#REF!,B269&amp;LEFT($E$29,1))</f>
        <v>#REF!</v>
      </c>
      <c r="F269" s="93" t="e">
        <f>SUMIF(#REF!,B269&amp;LEFT($E$29,1),#REF!)</f>
        <v>#REF!</v>
      </c>
      <c r="G269" s="85" t="e">
        <f>COUNTIF(#REF!,B269&amp;LEFT($G$29,1))</f>
        <v>#REF!</v>
      </c>
      <c r="H269" s="93" t="e">
        <f>SUMIF(#REF!,B269&amp;LEFT($G$29,1),#REF!)</f>
        <v>#REF!</v>
      </c>
      <c r="I269" s="85" t="e">
        <f>COUNTIF(#REF!,B269&amp;LEFT($I$29,1))</f>
        <v>#REF!</v>
      </c>
      <c r="J269" s="93" t="e">
        <f>SUMIF(#REF!,B269&amp;LEFT($I$29,1),#REF!)</f>
        <v>#REF!</v>
      </c>
      <c r="K269" s="86"/>
    </row>
    <row r="270" spans="1:11" s="91" customFormat="1" ht="27" customHeight="1">
      <c r="A270" s="86" t="s">
        <v>3065</v>
      </c>
      <c r="B270" s="86" t="s">
        <v>3066</v>
      </c>
      <c r="C270" s="85" t="e">
        <f t="shared" si="22"/>
        <v>#REF!</v>
      </c>
      <c r="D270" s="93" t="e">
        <f t="shared" si="22"/>
        <v>#REF!</v>
      </c>
      <c r="E270" s="85" t="e">
        <f>COUNTIF(#REF!,B270&amp;LEFT($E$29,1))</f>
        <v>#REF!</v>
      </c>
      <c r="F270" s="93" t="e">
        <f>SUMIF(#REF!,B270&amp;LEFT($E$29,1),#REF!)</f>
        <v>#REF!</v>
      </c>
      <c r="G270" s="85" t="e">
        <f>COUNTIF(#REF!,B270&amp;LEFT($G$29,1))</f>
        <v>#REF!</v>
      </c>
      <c r="H270" s="93" t="e">
        <f>SUMIF(#REF!,B270&amp;LEFT($G$29,1),#REF!)</f>
        <v>#REF!</v>
      </c>
      <c r="I270" s="85" t="e">
        <f>COUNTIF(#REF!,B270&amp;LEFT($I$29,1))</f>
        <v>#REF!</v>
      </c>
      <c r="J270" s="93" t="e">
        <f>SUMIF(#REF!,B270&amp;LEFT($I$29,1),#REF!)</f>
        <v>#REF!</v>
      </c>
      <c r="K270" s="86"/>
    </row>
    <row r="271" spans="1:11" ht="39.950000000000003" customHeight="1">
      <c r="A271" s="87" t="s">
        <v>3063</v>
      </c>
      <c r="B271" s="88"/>
      <c r="C271" s="88"/>
      <c r="D271" s="88"/>
      <c r="E271" s="88"/>
      <c r="F271" s="88"/>
      <c r="G271" s="88"/>
      <c r="H271" s="88"/>
      <c r="I271" s="88"/>
      <c r="J271" s="88"/>
      <c r="K271" s="88"/>
    </row>
    <row r="272" spans="1:11" s="91" customFormat="1" ht="20.100000000000001" customHeight="1">
      <c r="A272" s="183" t="s">
        <v>8</v>
      </c>
      <c r="B272" s="90"/>
      <c r="C272" s="183" t="s">
        <v>9</v>
      </c>
      <c r="D272" s="183"/>
      <c r="E272" s="183" t="s">
        <v>10</v>
      </c>
      <c r="F272" s="183"/>
      <c r="G272" s="183" t="s">
        <v>11</v>
      </c>
      <c r="H272" s="183"/>
      <c r="I272" s="183" t="s">
        <v>12</v>
      </c>
      <c r="J272" s="183"/>
      <c r="K272" s="183" t="s">
        <v>13</v>
      </c>
    </row>
    <row r="273" spans="1:11" s="91" customFormat="1" ht="20.100000000000001" customHeight="1">
      <c r="A273" s="183"/>
      <c r="B273" s="90"/>
      <c r="C273" s="121" t="s">
        <v>14</v>
      </c>
      <c r="D273" s="123" t="s">
        <v>3131</v>
      </c>
      <c r="E273" s="121" t="s">
        <v>14</v>
      </c>
      <c r="F273" s="123" t="s">
        <v>3131</v>
      </c>
      <c r="G273" s="121" t="s">
        <v>14</v>
      </c>
      <c r="H273" s="123" t="s">
        <v>3131</v>
      </c>
      <c r="I273" s="121" t="s">
        <v>14</v>
      </c>
      <c r="J273" s="123" t="s">
        <v>3131</v>
      </c>
      <c r="K273" s="183"/>
    </row>
    <row r="274" spans="1:11" s="91" customFormat="1" ht="27" customHeight="1">
      <c r="A274" s="86" t="s">
        <v>9</v>
      </c>
      <c r="B274" s="86"/>
      <c r="C274" s="85" t="e">
        <f t="shared" ref="C274:D297" si="24">SUM(E274,G274,I274)</f>
        <v>#REF!</v>
      </c>
      <c r="D274" s="93" t="e">
        <f t="shared" si="24"/>
        <v>#REF!</v>
      </c>
      <c r="E274" s="85" t="e">
        <f t="shared" ref="E274:J274" si="25">SUM(E275:E297)</f>
        <v>#REF!</v>
      </c>
      <c r="F274" s="93" t="e">
        <f t="shared" si="25"/>
        <v>#REF!</v>
      </c>
      <c r="G274" s="85" t="e">
        <f t="shared" si="25"/>
        <v>#REF!</v>
      </c>
      <c r="H274" s="93" t="e">
        <f t="shared" si="25"/>
        <v>#REF!</v>
      </c>
      <c r="I274" s="85" t="e">
        <f t="shared" si="25"/>
        <v>#REF!</v>
      </c>
      <c r="J274" s="93" t="e">
        <f t="shared" si="25"/>
        <v>#REF!</v>
      </c>
      <c r="K274" s="86"/>
    </row>
    <row r="275" spans="1:11" s="91" customFormat="1" ht="27" customHeight="1">
      <c r="A275" s="86" t="s">
        <v>0</v>
      </c>
      <c r="B275" s="86" t="s">
        <v>0</v>
      </c>
      <c r="C275" s="85" t="e">
        <f t="shared" si="24"/>
        <v>#REF!</v>
      </c>
      <c r="D275" s="93" t="e">
        <f t="shared" si="24"/>
        <v>#REF!</v>
      </c>
      <c r="E275" s="85" t="e">
        <f>COUNTIF(#REF!,B275&amp;LEFT($E$29,1))</f>
        <v>#REF!</v>
      </c>
      <c r="F275" s="93" t="e">
        <f>SUMIF(#REF!,B275&amp;LEFT($E$29,1),#REF!)</f>
        <v>#REF!</v>
      </c>
      <c r="G275" s="85" t="e">
        <f>COUNTIF(#REF!,B275&amp;LEFT($G$29,1))</f>
        <v>#REF!</v>
      </c>
      <c r="H275" s="93" t="e">
        <f>SUMIF(#REF!,B275&amp;LEFT($G$29,1),#REF!)</f>
        <v>#REF!</v>
      </c>
      <c r="I275" s="85" t="e">
        <f>COUNTIF(#REF!,B275&amp;LEFT($I$29,1))</f>
        <v>#REF!</v>
      </c>
      <c r="J275" s="93" t="e">
        <f>SUMIF(#REF!,B275&amp;LEFT($I$29,1),#REF!)</f>
        <v>#REF!</v>
      </c>
      <c r="K275" s="86"/>
    </row>
    <row r="276" spans="1:11" s="91" customFormat="1" ht="27" customHeight="1">
      <c r="A276" s="86" t="s">
        <v>1</v>
      </c>
      <c r="B276" s="86" t="s">
        <v>1</v>
      </c>
      <c r="C276" s="85" t="e">
        <f t="shared" si="24"/>
        <v>#REF!</v>
      </c>
      <c r="D276" s="93" t="e">
        <f t="shared" si="24"/>
        <v>#REF!</v>
      </c>
      <c r="E276" s="85" t="e">
        <f>COUNTIF(#REF!,B276&amp;LEFT($E$29,1))</f>
        <v>#REF!</v>
      </c>
      <c r="F276" s="93" t="e">
        <f>SUMIF(#REF!,B276&amp;LEFT($E$29,1),#REF!)</f>
        <v>#REF!</v>
      </c>
      <c r="G276" s="85" t="e">
        <f>COUNTIF(#REF!,B276&amp;LEFT($G$29,1))</f>
        <v>#REF!</v>
      </c>
      <c r="H276" s="93" t="e">
        <f>SUMIF(#REF!,B276&amp;LEFT($G$29,1),#REF!)</f>
        <v>#REF!</v>
      </c>
      <c r="I276" s="85" t="e">
        <f>COUNTIF(#REF!,B276&amp;LEFT($I$29,1))</f>
        <v>#REF!</v>
      </c>
      <c r="J276" s="93" t="e">
        <f>SUMIF(#REF!,B276&amp;LEFT($I$29,1),#REF!)</f>
        <v>#REF!</v>
      </c>
      <c r="K276" s="86"/>
    </row>
    <row r="277" spans="1:11" s="91" customFormat="1" ht="27" customHeight="1">
      <c r="A277" s="86" t="s">
        <v>18</v>
      </c>
      <c r="B277" s="86" t="s">
        <v>19</v>
      </c>
      <c r="C277" s="85" t="e">
        <f t="shared" si="24"/>
        <v>#REF!</v>
      </c>
      <c r="D277" s="93" t="e">
        <f t="shared" si="24"/>
        <v>#REF!</v>
      </c>
      <c r="E277" s="85" t="e">
        <f>COUNTIF(#REF!,B277&amp;LEFT($E$29,1))</f>
        <v>#REF!</v>
      </c>
      <c r="F277" s="93" t="e">
        <f>SUMIF(#REF!,B277&amp;LEFT($E$29,1),#REF!)</f>
        <v>#REF!</v>
      </c>
      <c r="G277" s="85" t="e">
        <f>COUNTIF(#REF!,B277&amp;LEFT($G$29,1))</f>
        <v>#REF!</v>
      </c>
      <c r="H277" s="93" t="e">
        <f>SUMIF(#REF!,B277&amp;LEFT($G$29,1),#REF!)</f>
        <v>#REF!</v>
      </c>
      <c r="I277" s="85" t="e">
        <f>COUNTIF(#REF!,B277&amp;LEFT($I$29,1))</f>
        <v>#REF!</v>
      </c>
      <c r="J277" s="93" t="e">
        <f>SUMIF(#REF!,B277&amp;LEFT($I$29,1),#REF!)</f>
        <v>#REF!</v>
      </c>
      <c r="K277" s="86"/>
    </row>
    <row r="278" spans="1:11" s="91" customFormat="1" ht="27" customHeight="1">
      <c r="A278" s="86" t="s">
        <v>20</v>
      </c>
      <c r="B278" s="86" t="s">
        <v>21</v>
      </c>
      <c r="C278" s="85" t="e">
        <f t="shared" si="24"/>
        <v>#REF!</v>
      </c>
      <c r="D278" s="93" t="e">
        <f t="shared" si="24"/>
        <v>#REF!</v>
      </c>
      <c r="E278" s="85" t="e">
        <f>COUNTIF(#REF!,B278&amp;LEFT($E$29,1))</f>
        <v>#REF!</v>
      </c>
      <c r="F278" s="93" t="e">
        <f>SUMIF(#REF!,B278&amp;LEFT($E$29,1),#REF!)</f>
        <v>#REF!</v>
      </c>
      <c r="G278" s="85" t="e">
        <f>COUNTIF(#REF!,B278&amp;LEFT($G$29,1))</f>
        <v>#REF!</v>
      </c>
      <c r="H278" s="93" t="e">
        <f>SUMIF(#REF!,B278&amp;LEFT($G$29,1),#REF!)</f>
        <v>#REF!</v>
      </c>
      <c r="I278" s="85" t="e">
        <f>COUNTIF(#REF!,B278&amp;LEFT($I$29,1))</f>
        <v>#REF!</v>
      </c>
      <c r="J278" s="93" t="e">
        <f>SUMIF(#REF!,B278&amp;LEFT($I$29,1),#REF!)</f>
        <v>#REF!</v>
      </c>
      <c r="K278" s="86"/>
    </row>
    <row r="279" spans="1:11" s="91" customFormat="1" ht="27" customHeight="1">
      <c r="A279" s="86" t="s">
        <v>22</v>
      </c>
      <c r="B279" s="86" t="s">
        <v>2</v>
      </c>
      <c r="C279" s="85" t="e">
        <f t="shared" si="24"/>
        <v>#REF!</v>
      </c>
      <c r="D279" s="93" t="e">
        <f t="shared" si="24"/>
        <v>#REF!</v>
      </c>
      <c r="E279" s="85" t="e">
        <f>COUNTIF(#REF!,B279&amp;LEFT($E$29,1))</f>
        <v>#REF!</v>
      </c>
      <c r="F279" s="93" t="e">
        <f>SUMIF(#REF!,B279&amp;LEFT($E$29,1),#REF!)</f>
        <v>#REF!</v>
      </c>
      <c r="G279" s="85" t="e">
        <f>COUNTIF(#REF!,B279&amp;LEFT($G$29,1))</f>
        <v>#REF!</v>
      </c>
      <c r="H279" s="93" t="e">
        <f>SUMIF(#REF!,B279&amp;LEFT($G$29,1),#REF!)</f>
        <v>#REF!</v>
      </c>
      <c r="I279" s="85" t="e">
        <f>COUNTIF(#REF!,B279&amp;LEFT($I$29,1))</f>
        <v>#REF!</v>
      </c>
      <c r="J279" s="93" t="e">
        <f>SUMIF(#REF!,B279&amp;LEFT($I$29,1),#REF!)</f>
        <v>#REF!</v>
      </c>
      <c r="K279" s="86"/>
    </row>
    <row r="280" spans="1:11" s="91" customFormat="1" ht="27" customHeight="1">
      <c r="A280" s="86" t="s">
        <v>24</v>
      </c>
      <c r="B280" s="86" t="s">
        <v>25</v>
      </c>
      <c r="C280" s="85" t="e">
        <f t="shared" si="24"/>
        <v>#REF!</v>
      </c>
      <c r="D280" s="93" t="e">
        <f t="shared" si="24"/>
        <v>#REF!</v>
      </c>
      <c r="E280" s="85" t="e">
        <f>COUNTIF(#REF!,B280&amp;LEFT($E$29,1))</f>
        <v>#REF!</v>
      </c>
      <c r="F280" s="93" t="e">
        <f>SUMIF(#REF!,B280&amp;LEFT($E$29,1),#REF!)</f>
        <v>#REF!</v>
      </c>
      <c r="G280" s="85" t="e">
        <f>COUNTIF(#REF!,B280&amp;LEFT($G$29,1))</f>
        <v>#REF!</v>
      </c>
      <c r="H280" s="93" t="e">
        <f>SUMIF(#REF!,B280&amp;LEFT($G$29,1),#REF!)</f>
        <v>#REF!</v>
      </c>
      <c r="I280" s="85" t="e">
        <f>COUNTIF(#REF!,B280&amp;LEFT($I$29,1))</f>
        <v>#REF!</v>
      </c>
      <c r="J280" s="93" t="e">
        <f>SUMIF(#REF!,B280&amp;LEFT($I$29,1),#REF!)</f>
        <v>#REF!</v>
      </c>
      <c r="K280" s="86"/>
    </row>
    <row r="281" spans="1:11" s="91" customFormat="1" ht="27" customHeight="1">
      <c r="A281" s="86" t="s">
        <v>26</v>
      </c>
      <c r="B281" s="86" t="s">
        <v>27</v>
      </c>
      <c r="C281" s="85" t="e">
        <f t="shared" si="24"/>
        <v>#REF!</v>
      </c>
      <c r="D281" s="93" t="e">
        <f t="shared" si="24"/>
        <v>#REF!</v>
      </c>
      <c r="E281" s="85" t="e">
        <f>COUNTIF(#REF!,B281&amp;LEFT($E$29,1))</f>
        <v>#REF!</v>
      </c>
      <c r="F281" s="93" t="e">
        <f>SUMIF(#REF!,B281&amp;LEFT($E$29,1),#REF!)</f>
        <v>#REF!</v>
      </c>
      <c r="G281" s="85" t="e">
        <f>COUNTIF(#REF!,B281&amp;LEFT($G$29,1))</f>
        <v>#REF!</v>
      </c>
      <c r="H281" s="93" t="e">
        <f>SUMIF(#REF!,B281&amp;LEFT($G$29,1),#REF!)</f>
        <v>#REF!</v>
      </c>
      <c r="I281" s="85" t="e">
        <f>COUNTIF(#REF!,B281&amp;LEFT($I$29,1))</f>
        <v>#REF!</v>
      </c>
      <c r="J281" s="93" t="e">
        <f>SUMIF(#REF!,B281&amp;LEFT($I$29,1),#REF!)</f>
        <v>#REF!</v>
      </c>
      <c r="K281" s="86"/>
    </row>
    <row r="282" spans="1:11" s="91" customFormat="1" ht="27" customHeight="1">
      <c r="A282" s="86" t="s">
        <v>28</v>
      </c>
      <c r="B282" s="86" t="s">
        <v>29</v>
      </c>
      <c r="C282" s="85" t="e">
        <f t="shared" si="24"/>
        <v>#REF!</v>
      </c>
      <c r="D282" s="93" t="e">
        <f t="shared" si="24"/>
        <v>#REF!</v>
      </c>
      <c r="E282" s="85" t="e">
        <f>COUNTIF(#REF!,B282&amp;LEFT($E$29,1))</f>
        <v>#REF!</v>
      </c>
      <c r="F282" s="93" t="e">
        <f>SUMIF(#REF!,B282&amp;LEFT($E$29,1),#REF!)</f>
        <v>#REF!</v>
      </c>
      <c r="G282" s="85" t="e">
        <f>COUNTIF(#REF!,B282&amp;LEFT($G$29,1))</f>
        <v>#REF!</v>
      </c>
      <c r="H282" s="93" t="e">
        <f>SUMIF(#REF!,B282&amp;LEFT($G$29,1),#REF!)</f>
        <v>#REF!</v>
      </c>
      <c r="I282" s="85" t="e">
        <f>COUNTIF(#REF!,B282&amp;LEFT($I$29,1))</f>
        <v>#REF!</v>
      </c>
      <c r="J282" s="93" t="e">
        <f>SUMIF(#REF!,B282&amp;LEFT($I$29,1),#REF!)</f>
        <v>#REF!</v>
      </c>
      <c r="K282" s="86"/>
    </row>
    <row r="283" spans="1:11" s="91" customFormat="1" ht="27" customHeight="1">
      <c r="A283" s="86" t="s">
        <v>30</v>
      </c>
      <c r="B283" s="86" t="s">
        <v>31</v>
      </c>
      <c r="C283" s="85" t="e">
        <f t="shared" si="24"/>
        <v>#REF!</v>
      </c>
      <c r="D283" s="93" t="e">
        <f t="shared" si="24"/>
        <v>#REF!</v>
      </c>
      <c r="E283" s="85" t="e">
        <f>COUNTIF(#REF!,B283&amp;LEFT($E$29,1))</f>
        <v>#REF!</v>
      </c>
      <c r="F283" s="93" t="e">
        <f>SUMIF(#REF!,B283&amp;LEFT($E$29,1),#REF!)</f>
        <v>#REF!</v>
      </c>
      <c r="G283" s="85" t="e">
        <f>COUNTIF(#REF!,B283&amp;LEFT($G$29,1))</f>
        <v>#REF!</v>
      </c>
      <c r="H283" s="93" t="e">
        <f>SUMIF(#REF!,B283&amp;LEFT($G$29,1),#REF!)</f>
        <v>#REF!</v>
      </c>
      <c r="I283" s="85" t="e">
        <f>COUNTIF(#REF!,B283&amp;LEFT($I$29,1))</f>
        <v>#REF!</v>
      </c>
      <c r="J283" s="93" t="e">
        <f>SUMIF(#REF!,B283&amp;LEFT($I$29,1),#REF!)</f>
        <v>#REF!</v>
      </c>
      <c r="K283" s="86"/>
    </row>
    <row r="284" spans="1:11" s="91" customFormat="1" ht="27" customHeight="1">
      <c r="A284" s="86" t="s">
        <v>32</v>
      </c>
      <c r="B284" s="86" t="s">
        <v>33</v>
      </c>
      <c r="C284" s="85" t="e">
        <f t="shared" si="24"/>
        <v>#REF!</v>
      </c>
      <c r="D284" s="93" t="e">
        <f t="shared" si="24"/>
        <v>#REF!</v>
      </c>
      <c r="E284" s="85" t="e">
        <f>COUNTIF(#REF!,B284&amp;LEFT($E$29,1))</f>
        <v>#REF!</v>
      </c>
      <c r="F284" s="93" t="e">
        <f>SUMIF(#REF!,B284&amp;LEFT($E$29,1),#REF!)</f>
        <v>#REF!</v>
      </c>
      <c r="G284" s="85" t="e">
        <f>COUNTIF(#REF!,B284&amp;LEFT($G$29,1))</f>
        <v>#REF!</v>
      </c>
      <c r="H284" s="93" t="e">
        <f>SUMIF(#REF!,B284&amp;LEFT($G$29,1),#REF!)</f>
        <v>#REF!</v>
      </c>
      <c r="I284" s="85" t="e">
        <f>COUNTIF(#REF!,B284&amp;LEFT($I$29,1))</f>
        <v>#REF!</v>
      </c>
      <c r="J284" s="93" t="e">
        <f>SUMIF(#REF!,B284&amp;LEFT($I$29,1),#REF!)</f>
        <v>#REF!</v>
      </c>
      <c r="K284" s="86"/>
    </row>
    <row r="285" spans="1:11" s="91" customFormat="1" ht="27" customHeight="1">
      <c r="A285" s="86" t="s">
        <v>34</v>
      </c>
      <c r="B285" s="86" t="s">
        <v>35</v>
      </c>
      <c r="C285" s="85" t="e">
        <f t="shared" si="24"/>
        <v>#REF!</v>
      </c>
      <c r="D285" s="93" t="e">
        <f t="shared" si="24"/>
        <v>#REF!</v>
      </c>
      <c r="E285" s="85" t="e">
        <f>COUNTIF(#REF!,B285&amp;LEFT($E$29,1))</f>
        <v>#REF!</v>
      </c>
      <c r="F285" s="93" t="e">
        <f>SUMIF(#REF!,B285&amp;LEFT($E$29,1),#REF!)</f>
        <v>#REF!</v>
      </c>
      <c r="G285" s="85" t="e">
        <f>COUNTIF(#REF!,B285&amp;LEFT($G$29,1))</f>
        <v>#REF!</v>
      </c>
      <c r="H285" s="93" t="e">
        <f>SUMIF(#REF!,B285&amp;LEFT($G$29,1),#REF!)</f>
        <v>#REF!</v>
      </c>
      <c r="I285" s="85" t="e">
        <f>COUNTIF(#REF!,B285&amp;LEFT($I$29,1))</f>
        <v>#REF!</v>
      </c>
      <c r="J285" s="93" t="e">
        <f>SUMIF(#REF!,B285&amp;LEFT($I$29,1),#REF!)</f>
        <v>#REF!</v>
      </c>
      <c r="K285" s="86"/>
    </row>
    <row r="286" spans="1:11" s="91" customFormat="1" ht="27" customHeight="1">
      <c r="A286" s="86" t="s">
        <v>36</v>
      </c>
      <c r="B286" s="86" t="s">
        <v>37</v>
      </c>
      <c r="C286" s="85" t="e">
        <f t="shared" si="24"/>
        <v>#REF!</v>
      </c>
      <c r="D286" s="93" t="e">
        <f t="shared" si="24"/>
        <v>#REF!</v>
      </c>
      <c r="E286" s="85" t="e">
        <f>COUNTIF(#REF!,B286&amp;LEFT($E$29,1))</f>
        <v>#REF!</v>
      </c>
      <c r="F286" s="93" t="e">
        <f>SUMIF(#REF!,B286&amp;LEFT($E$29,1),#REF!)</f>
        <v>#REF!</v>
      </c>
      <c r="G286" s="85" t="e">
        <f>COUNTIF(#REF!,B286&amp;LEFT($G$29,1))</f>
        <v>#REF!</v>
      </c>
      <c r="H286" s="93" t="e">
        <f>SUMIF(#REF!,B286&amp;LEFT($G$29,1),#REF!)</f>
        <v>#REF!</v>
      </c>
      <c r="I286" s="85" t="e">
        <f>COUNTIF(#REF!,B286&amp;LEFT($I$29,1))</f>
        <v>#REF!</v>
      </c>
      <c r="J286" s="93" t="e">
        <f>SUMIF(#REF!,B286&amp;LEFT($I$29,1),#REF!)</f>
        <v>#REF!</v>
      </c>
      <c r="K286" s="86"/>
    </row>
    <row r="287" spans="1:11" s="91" customFormat="1" ht="27" customHeight="1">
      <c r="A287" s="86" t="s">
        <v>38</v>
      </c>
      <c r="B287" s="86" t="s">
        <v>39</v>
      </c>
      <c r="C287" s="85" t="e">
        <f t="shared" si="24"/>
        <v>#REF!</v>
      </c>
      <c r="D287" s="93" t="e">
        <f t="shared" si="24"/>
        <v>#REF!</v>
      </c>
      <c r="E287" s="85" t="e">
        <f>COUNTIF(#REF!,B287&amp;LEFT($E$29,1))</f>
        <v>#REF!</v>
      </c>
      <c r="F287" s="93" t="e">
        <f>SUMIF(#REF!,B287&amp;LEFT($E$29,1),#REF!)</f>
        <v>#REF!</v>
      </c>
      <c r="G287" s="85" t="e">
        <f>COUNTIF(#REF!,B287&amp;LEFT($G$29,1))</f>
        <v>#REF!</v>
      </c>
      <c r="H287" s="93" t="e">
        <f>SUMIF(#REF!,B287&amp;LEFT($G$29,1),#REF!)</f>
        <v>#REF!</v>
      </c>
      <c r="I287" s="85" t="e">
        <f>COUNTIF(#REF!,B287&amp;LEFT($I$29,1))</f>
        <v>#REF!</v>
      </c>
      <c r="J287" s="93" t="e">
        <f>SUMIF(#REF!,B287&amp;LEFT($I$29,1),#REF!)</f>
        <v>#REF!</v>
      </c>
      <c r="K287" s="86"/>
    </row>
    <row r="288" spans="1:11" s="91" customFormat="1" ht="27" customHeight="1">
      <c r="A288" s="86" t="s">
        <v>40</v>
      </c>
      <c r="B288" s="86" t="s">
        <v>41</v>
      </c>
      <c r="C288" s="85" t="e">
        <f t="shared" si="24"/>
        <v>#REF!</v>
      </c>
      <c r="D288" s="93" t="e">
        <f t="shared" si="24"/>
        <v>#REF!</v>
      </c>
      <c r="E288" s="85" t="e">
        <f>COUNTIF(#REF!,B288&amp;LEFT($E$29,1))</f>
        <v>#REF!</v>
      </c>
      <c r="F288" s="93" t="e">
        <f>SUMIF(#REF!,B288&amp;LEFT($E$29,1),#REF!)</f>
        <v>#REF!</v>
      </c>
      <c r="G288" s="85" t="e">
        <f>COUNTIF(#REF!,B288&amp;LEFT($G$29,1))</f>
        <v>#REF!</v>
      </c>
      <c r="H288" s="93" t="e">
        <f>SUMIF(#REF!,B288&amp;LEFT($G$29,1),#REF!)</f>
        <v>#REF!</v>
      </c>
      <c r="I288" s="85" t="e">
        <f>COUNTIF(#REF!,B288&amp;LEFT($I$29,1))</f>
        <v>#REF!</v>
      </c>
      <c r="J288" s="93" t="e">
        <f>SUMIF(#REF!,B288&amp;LEFT($I$29,1),#REF!)</f>
        <v>#REF!</v>
      </c>
      <c r="K288" s="86"/>
    </row>
    <row r="289" spans="1:11" s="91" customFormat="1" ht="27" customHeight="1">
      <c r="A289" s="86" t="s">
        <v>42</v>
      </c>
      <c r="B289" s="86" t="s">
        <v>3</v>
      </c>
      <c r="C289" s="85" t="e">
        <f t="shared" si="24"/>
        <v>#REF!</v>
      </c>
      <c r="D289" s="93" t="e">
        <f t="shared" si="24"/>
        <v>#REF!</v>
      </c>
      <c r="E289" s="85" t="e">
        <f>COUNTIF(#REF!,B289&amp;LEFT($E$29,1))</f>
        <v>#REF!</v>
      </c>
      <c r="F289" s="93" t="e">
        <f>SUMIF(#REF!,B289&amp;LEFT($E$29,1),#REF!)</f>
        <v>#REF!</v>
      </c>
      <c r="G289" s="85" t="e">
        <f>COUNTIF(#REF!,B289&amp;LEFT($G$29,1))</f>
        <v>#REF!</v>
      </c>
      <c r="H289" s="93" t="e">
        <f>SUMIF(#REF!,B289&amp;LEFT($G$29,1),#REF!)</f>
        <v>#REF!</v>
      </c>
      <c r="I289" s="85" t="e">
        <f>COUNTIF(#REF!,B289&amp;LEFT($I$29,1))</f>
        <v>#REF!</v>
      </c>
      <c r="J289" s="93" t="e">
        <f>SUMIF(#REF!,B289&amp;LEFT($I$29,1),#REF!)</f>
        <v>#REF!</v>
      </c>
      <c r="K289" s="86"/>
    </row>
    <row r="290" spans="1:11" s="91" customFormat="1" ht="27" customHeight="1">
      <c r="A290" s="86" t="s">
        <v>44</v>
      </c>
      <c r="B290" s="86" t="s">
        <v>45</v>
      </c>
      <c r="C290" s="85" t="e">
        <f t="shared" si="24"/>
        <v>#REF!</v>
      </c>
      <c r="D290" s="93" t="e">
        <f t="shared" si="24"/>
        <v>#REF!</v>
      </c>
      <c r="E290" s="85" t="e">
        <f>COUNTIF(#REF!,B290&amp;LEFT($E$29,1))</f>
        <v>#REF!</v>
      </c>
      <c r="F290" s="93" t="e">
        <f>SUMIF(#REF!,B290&amp;LEFT($E$29,1),#REF!)</f>
        <v>#REF!</v>
      </c>
      <c r="G290" s="85" t="e">
        <f>COUNTIF(#REF!,B290&amp;LEFT($G$29,1))</f>
        <v>#REF!</v>
      </c>
      <c r="H290" s="93" t="e">
        <f>SUMIF(#REF!,B290&amp;LEFT($G$29,1),#REF!)</f>
        <v>#REF!</v>
      </c>
      <c r="I290" s="85" t="e">
        <f>COUNTIF(#REF!,B290&amp;LEFT($I$29,1))</f>
        <v>#REF!</v>
      </c>
      <c r="J290" s="93" t="e">
        <f>SUMIF(#REF!,B290&amp;LEFT($I$29,1),#REF!)</f>
        <v>#REF!</v>
      </c>
      <c r="K290" s="86"/>
    </row>
    <row r="291" spans="1:11" s="91" customFormat="1" ht="27" customHeight="1">
      <c r="A291" s="86" t="s">
        <v>46</v>
      </c>
      <c r="B291" s="86" t="s">
        <v>47</v>
      </c>
      <c r="C291" s="85" t="e">
        <f t="shared" si="24"/>
        <v>#REF!</v>
      </c>
      <c r="D291" s="93" t="e">
        <f t="shared" si="24"/>
        <v>#REF!</v>
      </c>
      <c r="E291" s="85" t="e">
        <f>COUNTIF(#REF!,B291&amp;LEFT($E$29,1))</f>
        <v>#REF!</v>
      </c>
      <c r="F291" s="93" t="e">
        <f>SUMIF(#REF!,B291&amp;LEFT($E$29,1),#REF!)</f>
        <v>#REF!</v>
      </c>
      <c r="G291" s="85" t="e">
        <f>COUNTIF(#REF!,B291&amp;LEFT($G$29,1))</f>
        <v>#REF!</v>
      </c>
      <c r="H291" s="93" t="e">
        <f>SUMIF(#REF!,B291&amp;LEFT($G$29,1),#REF!)</f>
        <v>#REF!</v>
      </c>
      <c r="I291" s="85" t="e">
        <f>COUNTIF(#REF!,B291&amp;LEFT($I$29,1))</f>
        <v>#REF!</v>
      </c>
      <c r="J291" s="93" t="e">
        <f>SUMIF(#REF!,B291&amp;LEFT($I$29,1),#REF!)</f>
        <v>#REF!</v>
      </c>
      <c r="K291" s="86"/>
    </row>
    <row r="292" spans="1:11" s="91" customFormat="1" ht="27" customHeight="1">
      <c r="A292" s="86" t="s">
        <v>4</v>
      </c>
      <c r="B292" s="86" t="s">
        <v>5</v>
      </c>
      <c r="C292" s="85" t="e">
        <f t="shared" si="24"/>
        <v>#REF!</v>
      </c>
      <c r="D292" s="93" t="e">
        <f t="shared" si="24"/>
        <v>#REF!</v>
      </c>
      <c r="E292" s="85" t="e">
        <f>COUNTIF(#REF!,B292&amp;LEFT($E$29,1))</f>
        <v>#REF!</v>
      </c>
      <c r="F292" s="93" t="e">
        <f>SUMIF(#REF!,B292&amp;LEFT($E$29,1),#REF!)</f>
        <v>#REF!</v>
      </c>
      <c r="G292" s="85" t="e">
        <f>COUNTIF(#REF!,B292&amp;LEFT($G$29,1))</f>
        <v>#REF!</v>
      </c>
      <c r="H292" s="93" t="e">
        <f>SUMIF(#REF!,B292&amp;LEFT($G$29,1),#REF!)</f>
        <v>#REF!</v>
      </c>
      <c r="I292" s="85" t="e">
        <f>COUNTIF(#REF!,B292&amp;LEFT($I$29,1))</f>
        <v>#REF!</v>
      </c>
      <c r="J292" s="93" t="e">
        <f>SUMIF(#REF!,B292&amp;LEFT($I$29,1),#REF!)</f>
        <v>#REF!</v>
      </c>
      <c r="K292" s="86"/>
    </row>
    <row r="293" spans="1:11" s="91" customFormat="1" ht="27" customHeight="1">
      <c r="A293" s="86" t="s">
        <v>6</v>
      </c>
      <c r="B293" s="86" t="s">
        <v>7</v>
      </c>
      <c r="C293" s="85" t="e">
        <f t="shared" si="24"/>
        <v>#REF!</v>
      </c>
      <c r="D293" s="93" t="e">
        <f t="shared" si="24"/>
        <v>#REF!</v>
      </c>
      <c r="E293" s="85" t="e">
        <f>COUNTIF(#REF!,B293&amp;LEFT($E$29,1))</f>
        <v>#REF!</v>
      </c>
      <c r="F293" s="93" t="e">
        <f>SUMIF(#REF!,B293&amp;LEFT($E$29,1),#REF!)</f>
        <v>#REF!</v>
      </c>
      <c r="G293" s="85" t="e">
        <f>COUNTIF(#REF!,B293&amp;LEFT($G$29,1))</f>
        <v>#REF!</v>
      </c>
      <c r="H293" s="93" t="e">
        <f>SUMIF(#REF!,B293&amp;LEFT($G$29,1),#REF!)</f>
        <v>#REF!</v>
      </c>
      <c r="I293" s="85" t="e">
        <f>COUNTIF(#REF!,B293&amp;LEFT($I$29,1))</f>
        <v>#REF!</v>
      </c>
      <c r="J293" s="93" t="e">
        <f>SUMIF(#REF!,B293&amp;LEFT($I$29,1),#REF!)</f>
        <v>#REF!</v>
      </c>
      <c r="K293" s="86"/>
    </row>
    <row r="294" spans="1:11" s="91" customFormat="1" ht="27" customHeight="1">
      <c r="A294" s="86" t="s">
        <v>89</v>
      </c>
      <c r="B294" s="86" t="s">
        <v>90</v>
      </c>
      <c r="C294" s="85" t="e">
        <f t="shared" si="24"/>
        <v>#REF!</v>
      </c>
      <c r="D294" s="93" t="e">
        <f t="shared" si="24"/>
        <v>#REF!</v>
      </c>
      <c r="E294" s="85" t="e">
        <f>COUNTIF(#REF!,B294&amp;LEFT($E$29,1))</f>
        <v>#REF!</v>
      </c>
      <c r="F294" s="93" t="e">
        <f>SUMIF(#REF!,B294&amp;LEFT($E$29,1),#REF!)</f>
        <v>#REF!</v>
      </c>
      <c r="G294" s="85" t="e">
        <f>COUNTIF(#REF!,B294&amp;LEFT($G$29,1))</f>
        <v>#REF!</v>
      </c>
      <c r="H294" s="93" t="e">
        <f>SUMIF(#REF!,B294&amp;LEFT($G$29,1),#REF!)</f>
        <v>#REF!</v>
      </c>
      <c r="I294" s="85" t="e">
        <f>COUNTIF(#REF!,B294&amp;LEFT($I$29,1))</f>
        <v>#REF!</v>
      </c>
      <c r="J294" s="93" t="e">
        <f>SUMIF(#REF!,B294&amp;LEFT($I$29,1),#REF!)</f>
        <v>#REF!</v>
      </c>
      <c r="K294" s="86"/>
    </row>
    <row r="295" spans="1:11" s="91" customFormat="1" ht="27" customHeight="1">
      <c r="A295" s="86" t="s">
        <v>48</v>
      </c>
      <c r="B295" s="86" t="s">
        <v>49</v>
      </c>
      <c r="C295" s="85" t="e">
        <f t="shared" si="24"/>
        <v>#REF!</v>
      </c>
      <c r="D295" s="93" t="e">
        <f t="shared" si="24"/>
        <v>#REF!</v>
      </c>
      <c r="E295" s="85" t="e">
        <f>COUNTIF(#REF!,B295&amp;LEFT($E$29,1))</f>
        <v>#REF!</v>
      </c>
      <c r="F295" s="93" t="e">
        <f>SUMIF(#REF!,B295&amp;LEFT($E$29,1),#REF!)</f>
        <v>#REF!</v>
      </c>
      <c r="G295" s="85" t="e">
        <f>COUNTIF(#REF!,B295&amp;LEFT($G$29,1))</f>
        <v>#REF!</v>
      </c>
      <c r="H295" s="93" t="e">
        <f>SUMIF(#REF!,B295&amp;LEFT($G$29,1),#REF!)</f>
        <v>#REF!</v>
      </c>
      <c r="I295" s="85" t="e">
        <f>COUNTIF(#REF!,B295&amp;LEFT($I$29,1))</f>
        <v>#REF!</v>
      </c>
      <c r="J295" s="93" t="e">
        <f>SUMIF(#REF!,B295&amp;LEFT($I$29,1),#REF!)</f>
        <v>#REF!</v>
      </c>
      <c r="K295" s="86"/>
    </row>
    <row r="296" spans="1:11" s="91" customFormat="1" ht="27" customHeight="1">
      <c r="A296" s="86" t="s">
        <v>50</v>
      </c>
      <c r="B296" s="86" t="s">
        <v>51</v>
      </c>
      <c r="C296" s="85" t="e">
        <f t="shared" si="24"/>
        <v>#REF!</v>
      </c>
      <c r="D296" s="93" t="e">
        <f t="shared" si="24"/>
        <v>#REF!</v>
      </c>
      <c r="E296" s="85" t="e">
        <f>COUNTIF(#REF!,B296&amp;LEFT($E$29,1))</f>
        <v>#REF!</v>
      </c>
      <c r="F296" s="93" t="e">
        <f>SUMIF(#REF!,B296&amp;LEFT($E$29,1),#REF!)</f>
        <v>#REF!</v>
      </c>
      <c r="G296" s="85" t="e">
        <f>COUNTIF(#REF!,B296&amp;LEFT($G$29,1))</f>
        <v>#REF!</v>
      </c>
      <c r="H296" s="93" t="e">
        <f>SUMIF(#REF!,B296&amp;LEFT($G$29,1),#REF!)</f>
        <v>#REF!</v>
      </c>
      <c r="I296" s="85" t="e">
        <f>COUNTIF(#REF!,B296&amp;LEFT($I$29,1))</f>
        <v>#REF!</v>
      </c>
      <c r="J296" s="93" t="e">
        <f>SUMIF(#REF!,B296&amp;LEFT($I$29,1),#REF!)</f>
        <v>#REF!</v>
      </c>
      <c r="K296" s="86"/>
    </row>
    <row r="297" spans="1:11" s="91" customFormat="1" ht="27" customHeight="1">
      <c r="A297" s="86" t="s">
        <v>3065</v>
      </c>
      <c r="B297" s="86" t="s">
        <v>3066</v>
      </c>
      <c r="C297" s="85" t="e">
        <f t="shared" si="24"/>
        <v>#REF!</v>
      </c>
      <c r="D297" s="93" t="e">
        <f t="shared" si="24"/>
        <v>#REF!</v>
      </c>
      <c r="E297" s="85" t="e">
        <f>COUNTIF(#REF!,B297&amp;LEFT($E$29,1))</f>
        <v>#REF!</v>
      </c>
      <c r="F297" s="93" t="e">
        <f>SUMIF(#REF!,B297&amp;LEFT($E$29,1),#REF!)</f>
        <v>#REF!</v>
      </c>
      <c r="G297" s="85" t="e">
        <f>COUNTIF(#REF!,B297&amp;LEFT($G$29,1))</f>
        <v>#REF!</v>
      </c>
      <c r="H297" s="93" t="e">
        <f>SUMIF(#REF!,B297&amp;LEFT($G$29,1),#REF!)</f>
        <v>#REF!</v>
      </c>
      <c r="I297" s="85" t="e">
        <f>COUNTIF(#REF!,B297&amp;LEFT($I$29,1))</f>
        <v>#REF!</v>
      </c>
      <c r="J297" s="93" t="e">
        <f>SUMIF(#REF!,B297&amp;LEFT($I$29,1),#REF!)</f>
        <v>#REF!</v>
      </c>
      <c r="K297" s="86"/>
    </row>
    <row r="298" spans="1:11" ht="39.950000000000003" customHeight="1">
      <c r="A298" s="87" t="s">
        <v>3064</v>
      </c>
      <c r="B298" s="88"/>
      <c r="C298" s="88"/>
      <c r="D298" s="88"/>
      <c r="E298" s="88"/>
      <c r="F298" s="88"/>
      <c r="G298" s="88"/>
      <c r="H298" s="88"/>
      <c r="I298" s="88"/>
      <c r="J298" s="88"/>
      <c r="K298" s="88"/>
    </row>
    <row r="299" spans="1:11" s="91" customFormat="1" ht="20.100000000000001" customHeight="1">
      <c r="A299" s="183" t="s">
        <v>8</v>
      </c>
      <c r="B299" s="90"/>
      <c r="C299" s="183" t="s">
        <v>9</v>
      </c>
      <c r="D299" s="183"/>
      <c r="E299" s="183" t="s">
        <v>10</v>
      </c>
      <c r="F299" s="183"/>
      <c r="G299" s="183" t="s">
        <v>11</v>
      </c>
      <c r="H299" s="183"/>
      <c r="I299" s="183" t="s">
        <v>12</v>
      </c>
      <c r="J299" s="183"/>
      <c r="K299" s="183" t="s">
        <v>13</v>
      </c>
    </row>
    <row r="300" spans="1:11" s="91" customFormat="1" ht="20.100000000000001" customHeight="1">
      <c r="A300" s="183"/>
      <c r="B300" s="90"/>
      <c r="C300" s="121" t="s">
        <v>14</v>
      </c>
      <c r="D300" s="123" t="s">
        <v>3131</v>
      </c>
      <c r="E300" s="121" t="s">
        <v>14</v>
      </c>
      <c r="F300" s="123" t="s">
        <v>3131</v>
      </c>
      <c r="G300" s="121" t="s">
        <v>14</v>
      </c>
      <c r="H300" s="123" t="s">
        <v>3131</v>
      </c>
      <c r="I300" s="121" t="s">
        <v>14</v>
      </c>
      <c r="J300" s="123" t="s">
        <v>3131</v>
      </c>
      <c r="K300" s="183"/>
    </row>
    <row r="301" spans="1:11" s="91" customFormat="1" ht="27" customHeight="1">
      <c r="A301" s="86" t="s">
        <v>9</v>
      </c>
      <c r="B301" s="86"/>
      <c r="C301" s="85" t="e">
        <f t="shared" ref="C301:D324" si="26">SUM(E301,G301,I301)</f>
        <v>#REF!</v>
      </c>
      <c r="D301" s="93" t="e">
        <f t="shared" si="26"/>
        <v>#REF!</v>
      </c>
      <c r="E301" s="85" t="e">
        <f t="shared" ref="E301:J301" si="27">SUM(E302:E324)</f>
        <v>#REF!</v>
      </c>
      <c r="F301" s="93" t="e">
        <f t="shared" si="27"/>
        <v>#REF!</v>
      </c>
      <c r="G301" s="85" t="e">
        <f t="shared" si="27"/>
        <v>#REF!</v>
      </c>
      <c r="H301" s="93" t="e">
        <f t="shared" si="27"/>
        <v>#REF!</v>
      </c>
      <c r="I301" s="85" t="e">
        <f t="shared" si="27"/>
        <v>#REF!</v>
      </c>
      <c r="J301" s="93" t="e">
        <f t="shared" si="27"/>
        <v>#REF!</v>
      </c>
      <c r="K301" s="86"/>
    </row>
    <row r="302" spans="1:11" s="91" customFormat="1" ht="27" customHeight="1">
      <c r="A302" s="86" t="s">
        <v>0</v>
      </c>
      <c r="B302" s="86" t="s">
        <v>0</v>
      </c>
      <c r="C302" s="85" t="e">
        <f t="shared" si="26"/>
        <v>#REF!</v>
      </c>
      <c r="D302" s="93" t="e">
        <f t="shared" si="26"/>
        <v>#REF!</v>
      </c>
      <c r="E302" s="85" t="e">
        <f>COUNTIF(#REF!,B302&amp;LEFT($E$29,1))</f>
        <v>#REF!</v>
      </c>
      <c r="F302" s="93" t="e">
        <f>SUMIF(#REF!,B302&amp;LEFT($E$29,1),#REF!)</f>
        <v>#REF!</v>
      </c>
      <c r="G302" s="85" t="e">
        <f>COUNTIF(#REF!,B302&amp;LEFT($G$29,1))</f>
        <v>#REF!</v>
      </c>
      <c r="H302" s="93" t="e">
        <f>SUMIF(#REF!,B302&amp;LEFT($G$29,1),#REF!)</f>
        <v>#REF!</v>
      </c>
      <c r="I302" s="85" t="e">
        <f>COUNTIF(#REF!,B302&amp;LEFT($I$29,1))</f>
        <v>#REF!</v>
      </c>
      <c r="J302" s="93" t="e">
        <f>SUMIF(#REF!,B302&amp;LEFT($I$29,1),#REF!)</f>
        <v>#REF!</v>
      </c>
      <c r="K302" s="86"/>
    </row>
    <row r="303" spans="1:11" s="91" customFormat="1" ht="27" customHeight="1">
      <c r="A303" s="86" t="s">
        <v>1</v>
      </c>
      <c r="B303" s="86" t="s">
        <v>1</v>
      </c>
      <c r="C303" s="85" t="e">
        <f t="shared" si="26"/>
        <v>#REF!</v>
      </c>
      <c r="D303" s="93" t="e">
        <f t="shared" si="26"/>
        <v>#REF!</v>
      </c>
      <c r="E303" s="85" t="e">
        <f>COUNTIF(#REF!,B303&amp;LEFT($E$29,1))</f>
        <v>#REF!</v>
      </c>
      <c r="F303" s="93" t="e">
        <f>SUMIF(#REF!,B303&amp;LEFT($E$29,1),#REF!)</f>
        <v>#REF!</v>
      </c>
      <c r="G303" s="85" t="e">
        <f>COUNTIF(#REF!,B303&amp;LEFT($G$29,1))</f>
        <v>#REF!</v>
      </c>
      <c r="H303" s="93" t="e">
        <f>SUMIF(#REF!,B303&amp;LEFT($G$29,1),#REF!)</f>
        <v>#REF!</v>
      </c>
      <c r="I303" s="85" t="e">
        <f>COUNTIF(#REF!,B303&amp;LEFT($I$29,1))</f>
        <v>#REF!</v>
      </c>
      <c r="J303" s="93" t="e">
        <f>SUMIF(#REF!,B303&amp;LEFT($I$29,1),#REF!)</f>
        <v>#REF!</v>
      </c>
      <c r="K303" s="86"/>
    </row>
    <row r="304" spans="1:11" s="91" customFormat="1" ht="27" customHeight="1">
      <c r="A304" s="86" t="s">
        <v>18</v>
      </c>
      <c r="B304" s="86" t="s">
        <v>19</v>
      </c>
      <c r="C304" s="85" t="e">
        <f t="shared" si="26"/>
        <v>#REF!</v>
      </c>
      <c r="D304" s="93" t="e">
        <f t="shared" si="26"/>
        <v>#REF!</v>
      </c>
      <c r="E304" s="85" t="e">
        <f>COUNTIF(#REF!,B304&amp;LEFT($E$29,1))</f>
        <v>#REF!</v>
      </c>
      <c r="F304" s="93" t="e">
        <f>SUMIF(#REF!,B304&amp;LEFT($E$29,1),#REF!)</f>
        <v>#REF!</v>
      </c>
      <c r="G304" s="85" t="e">
        <f>COUNTIF(#REF!,B304&amp;LEFT($G$29,1))</f>
        <v>#REF!</v>
      </c>
      <c r="H304" s="93" t="e">
        <f>SUMIF(#REF!,B304&amp;LEFT($G$29,1),#REF!)</f>
        <v>#REF!</v>
      </c>
      <c r="I304" s="85" t="e">
        <f>COUNTIF(#REF!,B304&amp;LEFT($I$29,1))</f>
        <v>#REF!</v>
      </c>
      <c r="J304" s="93" t="e">
        <f>SUMIF(#REF!,B304&amp;LEFT($I$29,1),#REF!)</f>
        <v>#REF!</v>
      </c>
      <c r="K304" s="86"/>
    </row>
    <row r="305" spans="1:11" s="91" customFormat="1" ht="27" customHeight="1">
      <c r="A305" s="86" t="s">
        <v>20</v>
      </c>
      <c r="B305" s="86" t="s">
        <v>21</v>
      </c>
      <c r="C305" s="85" t="e">
        <f t="shared" si="26"/>
        <v>#REF!</v>
      </c>
      <c r="D305" s="93" t="e">
        <f t="shared" si="26"/>
        <v>#REF!</v>
      </c>
      <c r="E305" s="85" t="e">
        <f>COUNTIF(#REF!,B305&amp;LEFT($E$29,1))</f>
        <v>#REF!</v>
      </c>
      <c r="F305" s="93" t="e">
        <f>SUMIF(#REF!,B305&amp;LEFT($E$29,1),#REF!)</f>
        <v>#REF!</v>
      </c>
      <c r="G305" s="85" t="e">
        <f>COUNTIF(#REF!,B305&amp;LEFT($G$29,1))</f>
        <v>#REF!</v>
      </c>
      <c r="H305" s="93" t="e">
        <f>SUMIF(#REF!,B305&amp;LEFT($G$29,1),#REF!)</f>
        <v>#REF!</v>
      </c>
      <c r="I305" s="85" t="e">
        <f>COUNTIF(#REF!,B305&amp;LEFT($I$29,1))</f>
        <v>#REF!</v>
      </c>
      <c r="J305" s="93" t="e">
        <f>SUMIF(#REF!,B305&amp;LEFT($I$29,1),#REF!)</f>
        <v>#REF!</v>
      </c>
      <c r="K305" s="86"/>
    </row>
    <row r="306" spans="1:11" s="91" customFormat="1" ht="27" customHeight="1">
      <c r="A306" s="86" t="s">
        <v>22</v>
      </c>
      <c r="B306" s="86" t="s">
        <v>2</v>
      </c>
      <c r="C306" s="85" t="e">
        <f t="shared" si="26"/>
        <v>#REF!</v>
      </c>
      <c r="D306" s="93" t="e">
        <f t="shared" si="26"/>
        <v>#REF!</v>
      </c>
      <c r="E306" s="85" t="e">
        <f>COUNTIF(#REF!,B306&amp;LEFT($E$29,1))</f>
        <v>#REF!</v>
      </c>
      <c r="F306" s="93" t="e">
        <f>SUMIF(#REF!,B306&amp;LEFT($E$29,1),#REF!)</f>
        <v>#REF!</v>
      </c>
      <c r="G306" s="85" t="e">
        <f>COUNTIF(#REF!,B306&amp;LEFT($G$29,1))</f>
        <v>#REF!</v>
      </c>
      <c r="H306" s="93" t="e">
        <f>SUMIF(#REF!,B306&amp;LEFT($G$29,1),#REF!)</f>
        <v>#REF!</v>
      </c>
      <c r="I306" s="85" t="e">
        <f>COUNTIF(#REF!,B306&amp;LEFT($I$29,1))</f>
        <v>#REF!</v>
      </c>
      <c r="J306" s="93" t="e">
        <f>SUMIF(#REF!,B306&amp;LEFT($I$29,1),#REF!)</f>
        <v>#REF!</v>
      </c>
      <c r="K306" s="86"/>
    </row>
    <row r="307" spans="1:11" s="91" customFormat="1" ht="27" customHeight="1">
      <c r="A307" s="86" t="s">
        <v>24</v>
      </c>
      <c r="B307" s="86" t="s">
        <v>25</v>
      </c>
      <c r="C307" s="85" t="e">
        <f t="shared" si="26"/>
        <v>#REF!</v>
      </c>
      <c r="D307" s="93" t="e">
        <f t="shared" si="26"/>
        <v>#REF!</v>
      </c>
      <c r="E307" s="85" t="e">
        <f>COUNTIF(#REF!,B307&amp;LEFT($E$29,1))</f>
        <v>#REF!</v>
      </c>
      <c r="F307" s="93" t="e">
        <f>SUMIF(#REF!,B307&amp;LEFT($E$29,1),#REF!)</f>
        <v>#REF!</v>
      </c>
      <c r="G307" s="85" t="e">
        <f>COUNTIF(#REF!,B307&amp;LEFT($G$29,1))</f>
        <v>#REF!</v>
      </c>
      <c r="H307" s="93" t="e">
        <f>SUMIF(#REF!,B307&amp;LEFT($G$29,1),#REF!)</f>
        <v>#REF!</v>
      </c>
      <c r="I307" s="85" t="e">
        <f>COUNTIF(#REF!,B307&amp;LEFT($I$29,1))</f>
        <v>#REF!</v>
      </c>
      <c r="J307" s="93" t="e">
        <f>SUMIF(#REF!,B307&amp;LEFT($I$29,1),#REF!)</f>
        <v>#REF!</v>
      </c>
      <c r="K307" s="86"/>
    </row>
    <row r="308" spans="1:11" s="91" customFormat="1" ht="27" customHeight="1">
      <c r="A308" s="86" t="s">
        <v>26</v>
      </c>
      <c r="B308" s="86" t="s">
        <v>27</v>
      </c>
      <c r="C308" s="85" t="e">
        <f t="shared" si="26"/>
        <v>#REF!</v>
      </c>
      <c r="D308" s="93" t="e">
        <f t="shared" si="26"/>
        <v>#REF!</v>
      </c>
      <c r="E308" s="85" t="e">
        <f>COUNTIF(#REF!,B308&amp;LEFT($E$29,1))</f>
        <v>#REF!</v>
      </c>
      <c r="F308" s="93" t="e">
        <f>SUMIF(#REF!,B308&amp;LEFT($E$29,1),#REF!)</f>
        <v>#REF!</v>
      </c>
      <c r="G308" s="85" t="e">
        <f>COUNTIF(#REF!,B308&amp;LEFT($G$29,1))</f>
        <v>#REF!</v>
      </c>
      <c r="H308" s="93" t="e">
        <f>SUMIF(#REF!,B308&amp;LEFT($G$29,1),#REF!)</f>
        <v>#REF!</v>
      </c>
      <c r="I308" s="85" t="e">
        <f>COUNTIF(#REF!,B308&amp;LEFT($I$29,1))</f>
        <v>#REF!</v>
      </c>
      <c r="J308" s="93" t="e">
        <f>SUMIF(#REF!,B308&amp;LEFT($I$29,1),#REF!)</f>
        <v>#REF!</v>
      </c>
      <c r="K308" s="86"/>
    </row>
    <row r="309" spans="1:11" s="91" customFormat="1" ht="27" customHeight="1">
      <c r="A309" s="86" t="s">
        <v>28</v>
      </c>
      <c r="B309" s="86" t="s">
        <v>29</v>
      </c>
      <c r="C309" s="85" t="e">
        <f t="shared" si="26"/>
        <v>#REF!</v>
      </c>
      <c r="D309" s="93" t="e">
        <f t="shared" si="26"/>
        <v>#REF!</v>
      </c>
      <c r="E309" s="85" t="e">
        <f>COUNTIF(#REF!,B309&amp;LEFT($E$29,1))</f>
        <v>#REF!</v>
      </c>
      <c r="F309" s="93" t="e">
        <f>SUMIF(#REF!,B309&amp;LEFT($E$29,1),#REF!)</f>
        <v>#REF!</v>
      </c>
      <c r="G309" s="85" t="e">
        <f>COUNTIF(#REF!,B309&amp;LEFT($G$29,1))</f>
        <v>#REF!</v>
      </c>
      <c r="H309" s="93" t="e">
        <f>SUMIF(#REF!,B309&amp;LEFT($G$29,1),#REF!)</f>
        <v>#REF!</v>
      </c>
      <c r="I309" s="85" t="e">
        <f>COUNTIF(#REF!,B309&amp;LEFT($I$29,1))</f>
        <v>#REF!</v>
      </c>
      <c r="J309" s="93" t="e">
        <f>SUMIF(#REF!,B309&amp;LEFT($I$29,1),#REF!)</f>
        <v>#REF!</v>
      </c>
      <c r="K309" s="86"/>
    </row>
    <row r="310" spans="1:11" s="91" customFormat="1" ht="27" customHeight="1">
      <c r="A310" s="86" t="s">
        <v>30</v>
      </c>
      <c r="B310" s="86" t="s">
        <v>31</v>
      </c>
      <c r="C310" s="85" t="e">
        <f t="shared" si="26"/>
        <v>#REF!</v>
      </c>
      <c r="D310" s="93" t="e">
        <f t="shared" si="26"/>
        <v>#REF!</v>
      </c>
      <c r="E310" s="85" t="e">
        <f>COUNTIF(#REF!,B310&amp;LEFT($E$29,1))</f>
        <v>#REF!</v>
      </c>
      <c r="F310" s="93" t="e">
        <f>SUMIF(#REF!,B310&amp;LEFT($E$29,1),#REF!)</f>
        <v>#REF!</v>
      </c>
      <c r="G310" s="85" t="e">
        <f>COUNTIF(#REF!,B310&amp;LEFT($G$29,1))</f>
        <v>#REF!</v>
      </c>
      <c r="H310" s="93" t="e">
        <f>SUMIF(#REF!,B310&amp;LEFT($G$29,1),#REF!)</f>
        <v>#REF!</v>
      </c>
      <c r="I310" s="85" t="e">
        <f>COUNTIF(#REF!,B310&amp;LEFT($I$29,1))</f>
        <v>#REF!</v>
      </c>
      <c r="J310" s="93" t="e">
        <f>SUMIF(#REF!,B310&amp;LEFT($I$29,1),#REF!)</f>
        <v>#REF!</v>
      </c>
      <c r="K310" s="86"/>
    </row>
    <row r="311" spans="1:11" s="91" customFormat="1" ht="27" customHeight="1">
      <c r="A311" s="86" t="s">
        <v>32</v>
      </c>
      <c r="B311" s="86" t="s">
        <v>33</v>
      </c>
      <c r="C311" s="85" t="e">
        <f t="shared" si="26"/>
        <v>#REF!</v>
      </c>
      <c r="D311" s="93" t="e">
        <f t="shared" si="26"/>
        <v>#REF!</v>
      </c>
      <c r="E311" s="85" t="e">
        <f>COUNTIF(#REF!,B311&amp;LEFT($E$29,1))</f>
        <v>#REF!</v>
      </c>
      <c r="F311" s="93" t="e">
        <f>SUMIF(#REF!,B311&amp;LEFT($E$29,1),#REF!)</f>
        <v>#REF!</v>
      </c>
      <c r="G311" s="85" t="e">
        <f>COUNTIF(#REF!,B311&amp;LEFT($G$29,1))</f>
        <v>#REF!</v>
      </c>
      <c r="H311" s="93" t="e">
        <f>SUMIF(#REF!,B311&amp;LEFT($G$29,1),#REF!)</f>
        <v>#REF!</v>
      </c>
      <c r="I311" s="85" t="e">
        <f>COUNTIF(#REF!,B311&amp;LEFT($I$29,1))</f>
        <v>#REF!</v>
      </c>
      <c r="J311" s="93" t="e">
        <f>SUMIF(#REF!,B311&amp;LEFT($I$29,1),#REF!)</f>
        <v>#REF!</v>
      </c>
      <c r="K311" s="86"/>
    </row>
    <row r="312" spans="1:11" s="91" customFormat="1" ht="27" customHeight="1">
      <c r="A312" s="86" t="s">
        <v>34</v>
      </c>
      <c r="B312" s="86" t="s">
        <v>35</v>
      </c>
      <c r="C312" s="85" t="e">
        <f t="shared" si="26"/>
        <v>#REF!</v>
      </c>
      <c r="D312" s="93" t="e">
        <f t="shared" si="26"/>
        <v>#REF!</v>
      </c>
      <c r="E312" s="85" t="e">
        <f>COUNTIF(#REF!,B312&amp;LEFT($E$29,1))</f>
        <v>#REF!</v>
      </c>
      <c r="F312" s="93" t="e">
        <f>SUMIF(#REF!,B312&amp;LEFT($E$29,1),#REF!)</f>
        <v>#REF!</v>
      </c>
      <c r="G312" s="85" t="e">
        <f>COUNTIF(#REF!,B312&amp;LEFT($G$29,1))</f>
        <v>#REF!</v>
      </c>
      <c r="H312" s="93" t="e">
        <f>SUMIF(#REF!,B312&amp;LEFT($G$29,1),#REF!)</f>
        <v>#REF!</v>
      </c>
      <c r="I312" s="85" t="e">
        <f>COUNTIF(#REF!,B312&amp;LEFT($I$29,1))</f>
        <v>#REF!</v>
      </c>
      <c r="J312" s="93" t="e">
        <f>SUMIF(#REF!,B312&amp;LEFT($I$29,1),#REF!)</f>
        <v>#REF!</v>
      </c>
      <c r="K312" s="86"/>
    </row>
    <row r="313" spans="1:11" s="91" customFormat="1" ht="27" customHeight="1">
      <c r="A313" s="86" t="s">
        <v>36</v>
      </c>
      <c r="B313" s="86" t="s">
        <v>37</v>
      </c>
      <c r="C313" s="85" t="e">
        <f t="shared" si="26"/>
        <v>#REF!</v>
      </c>
      <c r="D313" s="93" t="e">
        <f t="shared" si="26"/>
        <v>#REF!</v>
      </c>
      <c r="E313" s="85" t="e">
        <f>COUNTIF(#REF!,B313&amp;LEFT($E$29,1))</f>
        <v>#REF!</v>
      </c>
      <c r="F313" s="93" t="e">
        <f>SUMIF(#REF!,B313&amp;LEFT($E$29,1),#REF!)</f>
        <v>#REF!</v>
      </c>
      <c r="G313" s="85" t="e">
        <f>COUNTIF(#REF!,B313&amp;LEFT($G$29,1))</f>
        <v>#REF!</v>
      </c>
      <c r="H313" s="93" t="e">
        <f>SUMIF(#REF!,B313&amp;LEFT($G$29,1),#REF!)</f>
        <v>#REF!</v>
      </c>
      <c r="I313" s="85" t="e">
        <f>COUNTIF(#REF!,B313&amp;LEFT($I$29,1))</f>
        <v>#REF!</v>
      </c>
      <c r="J313" s="93" t="e">
        <f>SUMIF(#REF!,B313&amp;LEFT($I$29,1),#REF!)</f>
        <v>#REF!</v>
      </c>
      <c r="K313" s="86"/>
    </row>
    <row r="314" spans="1:11" s="91" customFormat="1" ht="27" customHeight="1">
      <c r="A314" s="86" t="s">
        <v>38</v>
      </c>
      <c r="B314" s="86" t="s">
        <v>39</v>
      </c>
      <c r="C314" s="85" t="e">
        <f t="shared" si="26"/>
        <v>#REF!</v>
      </c>
      <c r="D314" s="93" t="e">
        <f t="shared" si="26"/>
        <v>#REF!</v>
      </c>
      <c r="E314" s="85" t="e">
        <f>COUNTIF(#REF!,B314&amp;LEFT($E$29,1))</f>
        <v>#REF!</v>
      </c>
      <c r="F314" s="93" t="e">
        <f>SUMIF(#REF!,B314&amp;LEFT($E$29,1),#REF!)</f>
        <v>#REF!</v>
      </c>
      <c r="G314" s="85" t="e">
        <f>COUNTIF(#REF!,B314&amp;LEFT($G$29,1))</f>
        <v>#REF!</v>
      </c>
      <c r="H314" s="93" t="e">
        <f>SUMIF(#REF!,B314&amp;LEFT($G$29,1),#REF!)</f>
        <v>#REF!</v>
      </c>
      <c r="I314" s="85" t="e">
        <f>COUNTIF(#REF!,B314&amp;LEFT($I$29,1))</f>
        <v>#REF!</v>
      </c>
      <c r="J314" s="93" t="e">
        <f>SUMIF(#REF!,B314&amp;LEFT($I$29,1),#REF!)</f>
        <v>#REF!</v>
      </c>
      <c r="K314" s="86"/>
    </row>
    <row r="315" spans="1:11" s="91" customFormat="1" ht="27" customHeight="1">
      <c r="A315" s="86" t="s">
        <v>40</v>
      </c>
      <c r="B315" s="86" t="s">
        <v>41</v>
      </c>
      <c r="C315" s="85" t="e">
        <f t="shared" si="26"/>
        <v>#REF!</v>
      </c>
      <c r="D315" s="93" t="e">
        <f t="shared" si="26"/>
        <v>#REF!</v>
      </c>
      <c r="E315" s="85" t="e">
        <f>COUNTIF(#REF!,B315&amp;LEFT($E$29,1))</f>
        <v>#REF!</v>
      </c>
      <c r="F315" s="93" t="e">
        <f>SUMIF(#REF!,B315&amp;LEFT($E$29,1),#REF!)</f>
        <v>#REF!</v>
      </c>
      <c r="G315" s="85" t="e">
        <f>COUNTIF(#REF!,B315&amp;LEFT($G$29,1))</f>
        <v>#REF!</v>
      </c>
      <c r="H315" s="93" t="e">
        <f>SUMIF(#REF!,B315&amp;LEFT($G$29,1),#REF!)</f>
        <v>#REF!</v>
      </c>
      <c r="I315" s="85" t="e">
        <f>COUNTIF(#REF!,B315&amp;LEFT($I$29,1))</f>
        <v>#REF!</v>
      </c>
      <c r="J315" s="93" t="e">
        <f>SUMIF(#REF!,B315&amp;LEFT($I$29,1),#REF!)</f>
        <v>#REF!</v>
      </c>
      <c r="K315" s="86"/>
    </row>
    <row r="316" spans="1:11" s="91" customFormat="1" ht="27" customHeight="1">
      <c r="A316" s="86" t="s">
        <v>42</v>
      </c>
      <c r="B316" s="86" t="s">
        <v>3</v>
      </c>
      <c r="C316" s="85" t="e">
        <f t="shared" si="26"/>
        <v>#REF!</v>
      </c>
      <c r="D316" s="93" t="e">
        <f t="shared" si="26"/>
        <v>#REF!</v>
      </c>
      <c r="E316" s="85" t="e">
        <f>COUNTIF(#REF!,B316&amp;LEFT($E$29,1))</f>
        <v>#REF!</v>
      </c>
      <c r="F316" s="93" t="e">
        <f>SUMIF(#REF!,B316&amp;LEFT($E$29,1),#REF!)</f>
        <v>#REF!</v>
      </c>
      <c r="G316" s="85" t="e">
        <f>COUNTIF(#REF!,B316&amp;LEFT($G$29,1))</f>
        <v>#REF!</v>
      </c>
      <c r="H316" s="93" t="e">
        <f>SUMIF(#REF!,B316&amp;LEFT($G$29,1),#REF!)</f>
        <v>#REF!</v>
      </c>
      <c r="I316" s="85" t="e">
        <f>COUNTIF(#REF!,B316&amp;LEFT($I$29,1))</f>
        <v>#REF!</v>
      </c>
      <c r="J316" s="93" t="e">
        <f>SUMIF(#REF!,B316&amp;LEFT($I$29,1),#REF!)</f>
        <v>#REF!</v>
      </c>
      <c r="K316" s="86"/>
    </row>
    <row r="317" spans="1:11" s="91" customFormat="1" ht="27" customHeight="1">
      <c r="A317" s="86" t="s">
        <v>44</v>
      </c>
      <c r="B317" s="86" t="s">
        <v>45</v>
      </c>
      <c r="C317" s="85" t="e">
        <f t="shared" si="26"/>
        <v>#REF!</v>
      </c>
      <c r="D317" s="93" t="e">
        <f t="shared" si="26"/>
        <v>#REF!</v>
      </c>
      <c r="E317" s="85" t="e">
        <f>COUNTIF(#REF!,B317&amp;LEFT($E$29,1))</f>
        <v>#REF!</v>
      </c>
      <c r="F317" s="93" t="e">
        <f>SUMIF(#REF!,B317&amp;LEFT($E$29,1),#REF!)</f>
        <v>#REF!</v>
      </c>
      <c r="G317" s="85" t="e">
        <f>COUNTIF(#REF!,B317&amp;LEFT($G$29,1))</f>
        <v>#REF!</v>
      </c>
      <c r="H317" s="93" t="e">
        <f>SUMIF(#REF!,B317&amp;LEFT($G$29,1),#REF!)</f>
        <v>#REF!</v>
      </c>
      <c r="I317" s="85" t="e">
        <f>COUNTIF(#REF!,B317&amp;LEFT($I$29,1))</f>
        <v>#REF!</v>
      </c>
      <c r="J317" s="93" t="e">
        <f>SUMIF(#REF!,B317&amp;LEFT($I$29,1),#REF!)</f>
        <v>#REF!</v>
      </c>
      <c r="K317" s="86"/>
    </row>
    <row r="318" spans="1:11" s="91" customFormat="1" ht="27" customHeight="1">
      <c r="A318" s="86" t="s">
        <v>46</v>
      </c>
      <c r="B318" s="86" t="s">
        <v>47</v>
      </c>
      <c r="C318" s="85" t="e">
        <f t="shared" si="26"/>
        <v>#REF!</v>
      </c>
      <c r="D318" s="93" t="e">
        <f t="shared" si="26"/>
        <v>#REF!</v>
      </c>
      <c r="E318" s="85" t="e">
        <f>COUNTIF(#REF!,B318&amp;LEFT($E$29,1))</f>
        <v>#REF!</v>
      </c>
      <c r="F318" s="93" t="e">
        <f>SUMIF(#REF!,B318&amp;LEFT($E$29,1),#REF!)</f>
        <v>#REF!</v>
      </c>
      <c r="G318" s="85" t="e">
        <f>COUNTIF(#REF!,B318&amp;LEFT($G$29,1))</f>
        <v>#REF!</v>
      </c>
      <c r="H318" s="93" t="e">
        <f>SUMIF(#REF!,B318&amp;LEFT($G$29,1),#REF!)</f>
        <v>#REF!</v>
      </c>
      <c r="I318" s="85" t="e">
        <f>COUNTIF(#REF!,B318&amp;LEFT($I$29,1))</f>
        <v>#REF!</v>
      </c>
      <c r="J318" s="93" t="e">
        <f>SUMIF(#REF!,B318&amp;LEFT($I$29,1),#REF!)</f>
        <v>#REF!</v>
      </c>
      <c r="K318" s="86"/>
    </row>
    <row r="319" spans="1:11" s="91" customFormat="1" ht="27" customHeight="1">
      <c r="A319" s="86" t="s">
        <v>4</v>
      </c>
      <c r="B319" s="86" t="s">
        <v>5</v>
      </c>
      <c r="C319" s="85" t="e">
        <f t="shared" si="26"/>
        <v>#REF!</v>
      </c>
      <c r="D319" s="93" t="e">
        <f t="shared" si="26"/>
        <v>#REF!</v>
      </c>
      <c r="E319" s="85" t="e">
        <f>COUNTIF(#REF!,B319&amp;LEFT($E$29,1))</f>
        <v>#REF!</v>
      </c>
      <c r="F319" s="93" t="e">
        <f>SUMIF(#REF!,B319&amp;LEFT($E$29,1),#REF!)</f>
        <v>#REF!</v>
      </c>
      <c r="G319" s="85" t="e">
        <f>COUNTIF(#REF!,B319&amp;LEFT($G$29,1))</f>
        <v>#REF!</v>
      </c>
      <c r="H319" s="93" t="e">
        <f>SUMIF(#REF!,B319&amp;LEFT($G$29,1),#REF!)</f>
        <v>#REF!</v>
      </c>
      <c r="I319" s="85" t="e">
        <f>COUNTIF(#REF!,B319&amp;LEFT($I$29,1))</f>
        <v>#REF!</v>
      </c>
      <c r="J319" s="93" t="e">
        <f>SUMIF(#REF!,B319&amp;LEFT($I$29,1),#REF!)</f>
        <v>#REF!</v>
      </c>
      <c r="K319" s="86"/>
    </row>
    <row r="320" spans="1:11" s="91" customFormat="1" ht="27" customHeight="1">
      <c r="A320" s="86" t="s">
        <v>6</v>
      </c>
      <c r="B320" s="86" t="s">
        <v>7</v>
      </c>
      <c r="C320" s="85" t="e">
        <f t="shared" si="26"/>
        <v>#REF!</v>
      </c>
      <c r="D320" s="93" t="e">
        <f t="shared" si="26"/>
        <v>#REF!</v>
      </c>
      <c r="E320" s="85" t="e">
        <f>COUNTIF(#REF!,B320&amp;LEFT($E$29,1))</f>
        <v>#REF!</v>
      </c>
      <c r="F320" s="93" t="e">
        <f>SUMIF(#REF!,B320&amp;LEFT($E$29,1),#REF!)</f>
        <v>#REF!</v>
      </c>
      <c r="G320" s="85" t="e">
        <f>COUNTIF(#REF!,B320&amp;LEFT($G$29,1))</f>
        <v>#REF!</v>
      </c>
      <c r="H320" s="93" t="e">
        <f>SUMIF(#REF!,B320&amp;LEFT($G$29,1),#REF!)</f>
        <v>#REF!</v>
      </c>
      <c r="I320" s="85" t="e">
        <f>COUNTIF(#REF!,B320&amp;LEFT($I$29,1))</f>
        <v>#REF!</v>
      </c>
      <c r="J320" s="93" t="e">
        <f>SUMIF(#REF!,B320&amp;LEFT($I$29,1),#REF!)</f>
        <v>#REF!</v>
      </c>
      <c r="K320" s="86"/>
    </row>
    <row r="321" spans="1:11" s="91" customFormat="1" ht="27" customHeight="1">
      <c r="A321" s="86" t="s">
        <v>89</v>
      </c>
      <c r="B321" s="86" t="s">
        <v>90</v>
      </c>
      <c r="C321" s="85" t="e">
        <f t="shared" si="26"/>
        <v>#REF!</v>
      </c>
      <c r="D321" s="93" t="e">
        <f t="shared" si="26"/>
        <v>#REF!</v>
      </c>
      <c r="E321" s="85" t="e">
        <f>COUNTIF(#REF!,B321&amp;LEFT($E$29,1))</f>
        <v>#REF!</v>
      </c>
      <c r="F321" s="93" t="e">
        <f>SUMIF(#REF!,B321&amp;LEFT($E$29,1),#REF!)</f>
        <v>#REF!</v>
      </c>
      <c r="G321" s="85" t="e">
        <f>COUNTIF(#REF!,B321&amp;LEFT($G$29,1))</f>
        <v>#REF!</v>
      </c>
      <c r="H321" s="93" t="e">
        <f>SUMIF(#REF!,B321&amp;LEFT($G$29,1),#REF!)</f>
        <v>#REF!</v>
      </c>
      <c r="I321" s="85" t="e">
        <f>COUNTIF(#REF!,B321&amp;LEFT($I$29,1))</f>
        <v>#REF!</v>
      </c>
      <c r="J321" s="93" t="e">
        <f>SUMIF(#REF!,B321&amp;LEFT($I$29,1),#REF!)</f>
        <v>#REF!</v>
      </c>
      <c r="K321" s="86"/>
    </row>
    <row r="322" spans="1:11" s="91" customFormat="1" ht="27" customHeight="1">
      <c r="A322" s="86" t="s">
        <v>48</v>
      </c>
      <c r="B322" s="86" t="s">
        <v>49</v>
      </c>
      <c r="C322" s="85" t="e">
        <f t="shared" si="26"/>
        <v>#REF!</v>
      </c>
      <c r="D322" s="93" t="e">
        <f t="shared" si="26"/>
        <v>#REF!</v>
      </c>
      <c r="E322" s="85" t="e">
        <f>COUNTIF(#REF!,B322&amp;LEFT($E$29,1))</f>
        <v>#REF!</v>
      </c>
      <c r="F322" s="93" t="e">
        <f>SUMIF(#REF!,B322&amp;LEFT($E$29,1),#REF!)</f>
        <v>#REF!</v>
      </c>
      <c r="G322" s="85" t="e">
        <f>COUNTIF(#REF!,B322&amp;LEFT($G$29,1))</f>
        <v>#REF!</v>
      </c>
      <c r="H322" s="93" t="e">
        <f>SUMIF(#REF!,B322&amp;LEFT($G$29,1),#REF!)</f>
        <v>#REF!</v>
      </c>
      <c r="I322" s="85" t="e">
        <f>COUNTIF(#REF!,B322&amp;LEFT($I$29,1))</f>
        <v>#REF!</v>
      </c>
      <c r="J322" s="93" t="e">
        <f>SUMIF(#REF!,B322&amp;LEFT($I$29,1),#REF!)</f>
        <v>#REF!</v>
      </c>
      <c r="K322" s="86"/>
    </row>
    <row r="323" spans="1:11" s="91" customFormat="1" ht="27" customHeight="1">
      <c r="A323" s="86" t="s">
        <v>50</v>
      </c>
      <c r="B323" s="86" t="s">
        <v>51</v>
      </c>
      <c r="C323" s="85" t="e">
        <f t="shared" si="26"/>
        <v>#REF!</v>
      </c>
      <c r="D323" s="93" t="e">
        <f t="shared" si="26"/>
        <v>#REF!</v>
      </c>
      <c r="E323" s="85" t="e">
        <f>COUNTIF(#REF!,B323&amp;LEFT($E$29,1))</f>
        <v>#REF!</v>
      </c>
      <c r="F323" s="93" t="e">
        <f>SUMIF(#REF!,B323&amp;LEFT($E$29,1),#REF!)</f>
        <v>#REF!</v>
      </c>
      <c r="G323" s="85" t="e">
        <f>COUNTIF(#REF!,B323&amp;LEFT($G$29,1))</f>
        <v>#REF!</v>
      </c>
      <c r="H323" s="93" t="e">
        <f>SUMIF(#REF!,B323&amp;LEFT($G$29,1),#REF!)</f>
        <v>#REF!</v>
      </c>
      <c r="I323" s="85" t="e">
        <f>COUNTIF(#REF!,B323&amp;LEFT($I$29,1))</f>
        <v>#REF!</v>
      </c>
      <c r="J323" s="93" t="e">
        <f>SUMIF(#REF!,B323&amp;LEFT($I$29,1),#REF!)</f>
        <v>#REF!</v>
      </c>
      <c r="K323" s="86"/>
    </row>
    <row r="324" spans="1:11" s="91" customFormat="1" ht="27" customHeight="1">
      <c r="A324" s="86" t="s">
        <v>3065</v>
      </c>
      <c r="B324" s="86" t="s">
        <v>3066</v>
      </c>
      <c r="C324" s="85" t="e">
        <f t="shared" si="26"/>
        <v>#REF!</v>
      </c>
      <c r="D324" s="93" t="e">
        <f t="shared" si="26"/>
        <v>#REF!</v>
      </c>
      <c r="E324" s="85" t="e">
        <f>COUNTIF(#REF!,B324&amp;LEFT($E$29,1))</f>
        <v>#REF!</v>
      </c>
      <c r="F324" s="93" t="e">
        <f>SUMIF(#REF!,B324&amp;LEFT($E$29,1),#REF!)</f>
        <v>#REF!</v>
      </c>
      <c r="G324" s="85" t="e">
        <f>COUNTIF(#REF!,B324&amp;LEFT($G$29,1))</f>
        <v>#REF!</v>
      </c>
      <c r="H324" s="93" t="e">
        <f>SUMIF(#REF!,B324&amp;LEFT($G$29,1),#REF!)</f>
        <v>#REF!</v>
      </c>
      <c r="I324" s="85" t="e">
        <f>COUNTIF(#REF!,B324&amp;LEFT($I$29,1))</f>
        <v>#REF!</v>
      </c>
      <c r="J324" s="93" t="e">
        <f>SUMIF(#REF!,B324&amp;LEFT($I$29,1),#REF!)</f>
        <v>#REF!</v>
      </c>
      <c r="K324" s="86"/>
    </row>
  </sheetData>
  <mergeCells count="73">
    <mergeCell ref="K299:K300"/>
    <mergeCell ref="A272:A273"/>
    <mergeCell ref="C272:D272"/>
    <mergeCell ref="E272:F272"/>
    <mergeCell ref="G272:H272"/>
    <mergeCell ref="I272:J272"/>
    <mergeCell ref="K272:K273"/>
    <mergeCell ref="A299:A300"/>
    <mergeCell ref="C299:D299"/>
    <mergeCell ref="E299:F299"/>
    <mergeCell ref="G299:H299"/>
    <mergeCell ref="I299:J299"/>
    <mergeCell ref="K245:K246"/>
    <mergeCell ref="A218:A219"/>
    <mergeCell ref="C218:D218"/>
    <mergeCell ref="E218:F218"/>
    <mergeCell ref="G218:H218"/>
    <mergeCell ref="I218:J218"/>
    <mergeCell ref="K218:K219"/>
    <mergeCell ref="A245:A246"/>
    <mergeCell ref="C245:D245"/>
    <mergeCell ref="E245:F245"/>
    <mergeCell ref="G245:H245"/>
    <mergeCell ref="I245:J245"/>
    <mergeCell ref="K191:K192"/>
    <mergeCell ref="A164:A165"/>
    <mergeCell ref="C164:D164"/>
    <mergeCell ref="E164:F164"/>
    <mergeCell ref="G164:H164"/>
    <mergeCell ref="I164:J164"/>
    <mergeCell ref="K164:K165"/>
    <mergeCell ref="A191:A192"/>
    <mergeCell ref="C191:D191"/>
    <mergeCell ref="E191:F191"/>
    <mergeCell ref="G191:H191"/>
    <mergeCell ref="I191:J191"/>
    <mergeCell ref="K137:K138"/>
    <mergeCell ref="A110:A111"/>
    <mergeCell ref="C110:D110"/>
    <mergeCell ref="E110:F110"/>
    <mergeCell ref="G110:H110"/>
    <mergeCell ref="I110:J110"/>
    <mergeCell ref="K110:K111"/>
    <mergeCell ref="A137:A138"/>
    <mergeCell ref="C137:D137"/>
    <mergeCell ref="E137:F137"/>
    <mergeCell ref="G137:H137"/>
    <mergeCell ref="I137:J137"/>
    <mergeCell ref="K83:K84"/>
    <mergeCell ref="A56:A57"/>
    <mergeCell ref="C56:D56"/>
    <mergeCell ref="E56:F56"/>
    <mergeCell ref="G56:H56"/>
    <mergeCell ref="I56:J56"/>
    <mergeCell ref="K56:K57"/>
    <mergeCell ref="A83:A84"/>
    <mergeCell ref="C83:D83"/>
    <mergeCell ref="E83:F83"/>
    <mergeCell ref="G83:H83"/>
    <mergeCell ref="I83:J83"/>
    <mergeCell ref="M2:M3"/>
    <mergeCell ref="A29:A30"/>
    <mergeCell ref="C29:D29"/>
    <mergeCell ref="E29:F29"/>
    <mergeCell ref="G29:H29"/>
    <mergeCell ref="I29:J29"/>
    <mergeCell ref="K29:K30"/>
    <mergeCell ref="A2:A3"/>
    <mergeCell ref="C2:D2"/>
    <mergeCell ref="E2:F2"/>
    <mergeCell ref="G2:H2"/>
    <mergeCell ref="I2:J2"/>
    <mergeCell ref="K2:K3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B0F0"/>
  </sheetPr>
  <dimension ref="A1:Y324"/>
  <sheetViews>
    <sheetView showZeros="0" view="pageBreakPreview" zoomScaleNormal="100" zoomScaleSheetLayoutView="100" workbookViewId="0">
      <selection activeCell="Q18" sqref="Q18"/>
    </sheetView>
  </sheetViews>
  <sheetFormatPr defaultColWidth="10.77734375" defaultRowHeight="24.95" customHeight="1"/>
  <cols>
    <col min="1" max="1" width="8.77734375" style="56" customWidth="1"/>
    <col min="2" max="2" width="5.77734375" style="56" hidden="1" customWidth="1"/>
    <col min="3" max="3" width="6.77734375" style="56" customWidth="1"/>
    <col min="4" max="4" width="8.77734375" style="56" customWidth="1"/>
    <col min="5" max="5" width="6.77734375" style="56" customWidth="1"/>
    <col min="6" max="6" width="8.77734375" style="56" customWidth="1"/>
    <col min="7" max="7" width="6.77734375" style="56" customWidth="1"/>
    <col min="8" max="8" width="8.77734375" style="56" customWidth="1"/>
    <col min="9" max="9" width="6.77734375" style="56" customWidth="1"/>
    <col min="10" max="11" width="8.77734375" style="56" customWidth="1"/>
    <col min="12" max="12" width="10.77734375" style="56"/>
    <col min="13" max="13" width="14.6640625" style="56" bestFit="1" customWidth="1"/>
    <col min="14" max="23" width="6.77734375" style="56" customWidth="1"/>
    <col min="24" max="24" width="8.77734375" style="56" customWidth="1"/>
    <col min="25" max="16384" width="10.77734375" style="56"/>
  </cols>
  <sheetData>
    <row r="1" spans="1:25" ht="39.950000000000003" customHeight="1">
      <c r="A1" s="54" t="s">
        <v>91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25" s="58" customFormat="1" ht="20.100000000000001" customHeight="1">
      <c r="A2" s="186" t="s">
        <v>8</v>
      </c>
      <c r="B2" s="57"/>
      <c r="C2" s="186" t="s">
        <v>9</v>
      </c>
      <c r="D2" s="186"/>
      <c r="E2" s="186" t="s">
        <v>10</v>
      </c>
      <c r="F2" s="186"/>
      <c r="G2" s="186" t="s">
        <v>11</v>
      </c>
      <c r="H2" s="186"/>
      <c r="I2" s="186" t="s">
        <v>12</v>
      </c>
      <c r="J2" s="186"/>
      <c r="K2" s="186" t="s">
        <v>13</v>
      </c>
      <c r="M2" s="184" t="s">
        <v>104</v>
      </c>
      <c r="N2" s="53" t="s">
        <v>100</v>
      </c>
      <c r="O2" s="53"/>
      <c r="P2" s="53" t="s">
        <v>103</v>
      </c>
      <c r="Q2" s="53"/>
      <c r="R2" s="187" t="s">
        <v>3206</v>
      </c>
      <c r="S2" s="188"/>
      <c r="T2" s="187" t="s">
        <v>3207</v>
      </c>
      <c r="U2" s="188"/>
      <c r="V2" s="187" t="s">
        <v>3208</v>
      </c>
      <c r="W2" s="188"/>
    </row>
    <row r="3" spans="1:25" s="58" customFormat="1" ht="20.100000000000001" customHeight="1">
      <c r="A3" s="186"/>
      <c r="B3" s="57"/>
      <c r="C3" s="53" t="s">
        <v>14</v>
      </c>
      <c r="D3" s="53" t="s">
        <v>15</v>
      </c>
      <c r="E3" s="53" t="s">
        <v>14</v>
      </c>
      <c r="F3" s="53" t="s">
        <v>15</v>
      </c>
      <c r="G3" s="53" t="s">
        <v>14</v>
      </c>
      <c r="H3" s="53" t="s">
        <v>15</v>
      </c>
      <c r="I3" s="53" t="s">
        <v>14</v>
      </c>
      <c r="J3" s="53" t="s">
        <v>15</v>
      </c>
      <c r="K3" s="186"/>
      <c r="M3" s="185"/>
      <c r="N3" s="53" t="s">
        <v>101</v>
      </c>
      <c r="O3" s="53" t="s">
        <v>102</v>
      </c>
      <c r="P3" s="53" t="s">
        <v>101</v>
      </c>
      <c r="Q3" s="53" t="s">
        <v>102</v>
      </c>
      <c r="R3" s="53" t="s">
        <v>101</v>
      </c>
      <c r="S3" s="53" t="s">
        <v>102</v>
      </c>
      <c r="T3" s="53" t="s">
        <v>101</v>
      </c>
      <c r="U3" s="53" t="s">
        <v>102</v>
      </c>
      <c r="V3" s="53" t="s">
        <v>101</v>
      </c>
      <c r="W3" s="53" t="s">
        <v>102</v>
      </c>
    </row>
    <row r="4" spans="1:25" s="58" customFormat="1" ht="27" customHeight="1">
      <c r="A4" s="53" t="s">
        <v>9</v>
      </c>
      <c r="B4" s="53"/>
      <c r="C4" s="59" t="e">
        <f t="shared" ref="C4:C27" si="0">SUM(E4,G4,I4)</f>
        <v>#REF!</v>
      </c>
      <c r="D4" s="125" t="e">
        <f t="shared" ref="D4:D27" si="1">SUM(F4,H4,J4)</f>
        <v>#REF!</v>
      </c>
      <c r="E4" s="59" t="e">
        <f t="shared" ref="E4:J4" si="2">SUM(E5:E27)</f>
        <v>#REF!</v>
      </c>
      <c r="F4" s="126" t="e">
        <f t="shared" si="2"/>
        <v>#REF!</v>
      </c>
      <c r="G4" s="59" t="e">
        <f t="shared" si="2"/>
        <v>#REF!</v>
      </c>
      <c r="H4" s="60" t="e">
        <f t="shared" si="2"/>
        <v>#REF!</v>
      </c>
      <c r="I4" s="59" t="e">
        <f t="shared" si="2"/>
        <v>#REF!</v>
      </c>
      <c r="J4" s="126" t="e">
        <f t="shared" si="2"/>
        <v>#REF!</v>
      </c>
      <c r="K4" s="53"/>
      <c r="M4" s="53" t="s">
        <v>105</v>
      </c>
      <c r="N4" s="85" t="e">
        <f>SUM(N5:N15)</f>
        <v>#REF!</v>
      </c>
      <c r="O4" s="127" t="e">
        <f>SUM(O5:O15)</f>
        <v>#REF!</v>
      </c>
      <c r="P4" s="86" t="e">
        <f>IF(C4=N4,"ok","검토")</f>
        <v>#REF!</v>
      </c>
      <c r="Q4" s="86" t="e">
        <f>IF(D4=O4,"ok","검토")</f>
        <v>#REF!</v>
      </c>
      <c r="R4" s="150" t="e">
        <f t="shared" ref="R4:W4" si="3">SUM(R5:R15)</f>
        <v>#REF!</v>
      </c>
      <c r="S4" s="150" t="e">
        <f t="shared" si="3"/>
        <v>#REF!</v>
      </c>
      <c r="T4" s="150" t="e">
        <f t="shared" si="3"/>
        <v>#REF!</v>
      </c>
      <c r="U4" s="150" t="e">
        <f t="shared" si="3"/>
        <v>#REF!</v>
      </c>
      <c r="V4" s="150" t="e">
        <f t="shared" si="3"/>
        <v>#REF!</v>
      </c>
      <c r="W4" s="150" t="e">
        <f t="shared" si="3"/>
        <v>#REF!</v>
      </c>
    </row>
    <row r="5" spans="1:25" s="58" customFormat="1" ht="27" customHeight="1">
      <c r="A5" s="53" t="s">
        <v>16</v>
      </c>
      <c r="B5" s="53" t="s">
        <v>16</v>
      </c>
      <c r="C5" s="59" t="e">
        <f t="shared" si="0"/>
        <v>#REF!</v>
      </c>
      <c r="D5" s="125" t="e">
        <f t="shared" si="1"/>
        <v>#REF!</v>
      </c>
      <c r="E5" s="59" t="e">
        <f>SUM(E32,E59,E86,E113,E140,E167,E194,E221,E248,E275,E302)</f>
        <v>#REF!</v>
      </c>
      <c r="F5" s="126" t="e">
        <f t="shared" ref="F5:J5" si="4">SUM(F32,F59,F86,F113,F140,F167,F194,F221,F248,F275,F302)</f>
        <v>#REF!</v>
      </c>
      <c r="G5" s="59" t="e">
        <f t="shared" si="4"/>
        <v>#REF!</v>
      </c>
      <c r="H5" s="147" t="e">
        <f t="shared" si="4"/>
        <v>#REF!</v>
      </c>
      <c r="I5" s="59" t="e">
        <f t="shared" si="4"/>
        <v>#REF!</v>
      </c>
      <c r="J5" s="126" t="e">
        <f t="shared" si="4"/>
        <v>#REF!</v>
      </c>
      <c r="K5" s="53"/>
      <c r="M5" s="53">
        <f>'국도18호선 포산~서망간'!$S$2</f>
        <v>0</v>
      </c>
      <c r="N5" s="85" t="e">
        <f>'국도18호선 포산~서망간'!#REF!</f>
        <v>#REF!</v>
      </c>
      <c r="O5" s="131" t="e">
        <f>'국도18호선 포산~서망간'!#REF!</f>
        <v>#REF!</v>
      </c>
      <c r="P5" s="86" t="e">
        <f>IF(C31=N5,"ok","검토")</f>
        <v>#REF!</v>
      </c>
      <c r="Q5" s="86" t="e">
        <f>IF(D31=O5,"ok","검토")</f>
        <v>#REF!</v>
      </c>
      <c r="R5" s="148" t="e">
        <f>E31</f>
        <v>#REF!</v>
      </c>
      <c r="S5" s="150" t="e">
        <f t="shared" ref="S5:W5" si="5">F31</f>
        <v>#REF!</v>
      </c>
      <c r="T5" s="148" t="e">
        <f t="shared" si="5"/>
        <v>#REF!</v>
      </c>
      <c r="U5" s="150" t="e">
        <f t="shared" si="5"/>
        <v>#REF!</v>
      </c>
      <c r="V5" s="148" t="e">
        <f t="shared" si="5"/>
        <v>#REF!</v>
      </c>
      <c r="W5" s="150" t="e">
        <f t="shared" si="5"/>
        <v>#REF!</v>
      </c>
    </row>
    <row r="6" spans="1:25" s="58" customFormat="1" ht="27" customHeight="1">
      <c r="A6" s="53" t="s">
        <v>17</v>
      </c>
      <c r="B6" s="53" t="s">
        <v>17</v>
      </c>
      <c r="C6" s="59" t="e">
        <f t="shared" si="0"/>
        <v>#REF!</v>
      </c>
      <c r="D6" s="125" t="e">
        <f t="shared" si="1"/>
        <v>#REF!</v>
      </c>
      <c r="E6" s="59" t="e">
        <f t="shared" ref="E6:J6" si="6">SUM(E33,E60,E87,E114,E141,E168,E195,E222,E249,E276,E303)</f>
        <v>#REF!</v>
      </c>
      <c r="F6" s="126" t="e">
        <f t="shared" si="6"/>
        <v>#REF!</v>
      </c>
      <c r="G6" s="59" t="e">
        <f t="shared" si="6"/>
        <v>#REF!</v>
      </c>
      <c r="H6" s="147" t="e">
        <f t="shared" si="6"/>
        <v>#REF!</v>
      </c>
      <c r="I6" s="59" t="e">
        <f t="shared" si="6"/>
        <v>#REF!</v>
      </c>
      <c r="J6" s="126" t="e">
        <f t="shared" si="6"/>
        <v>#REF!</v>
      </c>
      <c r="K6" s="53"/>
      <c r="M6" s="53" t="e">
        <f>#REF!</f>
        <v>#REF!</v>
      </c>
      <c r="N6" s="85" t="e">
        <f>#REF!</f>
        <v>#REF!</v>
      </c>
      <c r="O6" s="131" t="e">
        <f>#REF!</f>
        <v>#REF!</v>
      </c>
      <c r="P6" s="86" t="e">
        <f>IF(C58=N6,"ok","검토")</f>
        <v>#REF!</v>
      </c>
      <c r="Q6" s="86" t="e">
        <f>IF(D58=O6,"ok","검토")</f>
        <v>#REF!</v>
      </c>
      <c r="R6" s="148" t="e">
        <f>E58</f>
        <v>#REF!</v>
      </c>
      <c r="S6" s="150" t="e">
        <f t="shared" ref="S6:W6" si="7">F58</f>
        <v>#REF!</v>
      </c>
      <c r="T6" s="148" t="e">
        <f t="shared" si="7"/>
        <v>#REF!</v>
      </c>
      <c r="U6" s="150" t="e">
        <f t="shared" si="7"/>
        <v>#REF!</v>
      </c>
      <c r="V6" s="148" t="e">
        <f t="shared" si="7"/>
        <v>#REF!</v>
      </c>
      <c r="W6" s="150" t="e">
        <f t="shared" si="7"/>
        <v>#REF!</v>
      </c>
    </row>
    <row r="7" spans="1:25" s="58" customFormat="1" ht="27" customHeight="1">
      <c r="A7" s="53" t="s">
        <v>18</v>
      </c>
      <c r="B7" s="53" t="s">
        <v>19</v>
      </c>
      <c r="C7" s="59" t="e">
        <f t="shared" si="0"/>
        <v>#REF!</v>
      </c>
      <c r="D7" s="125" t="e">
        <f t="shared" si="1"/>
        <v>#REF!</v>
      </c>
      <c r="E7" s="59" t="e">
        <f t="shared" ref="E7:J7" si="8">SUM(E34,E61,E88,E115,E142,E169,E196,E223,E250,E277,E304)</f>
        <v>#REF!</v>
      </c>
      <c r="F7" s="126" t="e">
        <f t="shared" si="8"/>
        <v>#REF!</v>
      </c>
      <c r="G7" s="59" t="e">
        <f t="shared" si="8"/>
        <v>#REF!</v>
      </c>
      <c r="H7" s="147" t="e">
        <f t="shared" si="8"/>
        <v>#REF!</v>
      </c>
      <c r="I7" s="59" t="e">
        <f t="shared" si="8"/>
        <v>#REF!</v>
      </c>
      <c r="J7" s="126" t="e">
        <f t="shared" si="8"/>
        <v>#REF!</v>
      </c>
      <c r="K7" s="53"/>
      <c r="M7" s="53" t="e">
        <f>#REF!</f>
        <v>#REF!</v>
      </c>
      <c r="N7" s="85" t="e">
        <f>#REF!</f>
        <v>#REF!</v>
      </c>
      <c r="O7" s="131" t="e">
        <f>#REF!</f>
        <v>#REF!</v>
      </c>
      <c r="P7" s="86" t="e">
        <f t="shared" ref="P7" si="9">IF(C85=N7,"ok","검토")</f>
        <v>#REF!</v>
      </c>
      <c r="Q7" s="86" t="e">
        <f t="shared" ref="Q7" si="10">IF(D85=O7,"ok","검토")</f>
        <v>#REF!</v>
      </c>
      <c r="R7" s="148" t="e">
        <f>E85</f>
        <v>#REF!</v>
      </c>
      <c r="S7" s="150" t="e">
        <f t="shared" ref="S7:W7" si="11">F85</f>
        <v>#REF!</v>
      </c>
      <c r="T7" s="148" t="e">
        <f t="shared" si="11"/>
        <v>#REF!</v>
      </c>
      <c r="U7" s="150" t="e">
        <f t="shared" si="11"/>
        <v>#REF!</v>
      </c>
      <c r="V7" s="148" t="e">
        <f t="shared" si="11"/>
        <v>#REF!</v>
      </c>
      <c r="W7" s="150" t="e">
        <f t="shared" si="11"/>
        <v>#REF!</v>
      </c>
      <c r="Y7" s="129"/>
    </row>
    <row r="8" spans="1:25" s="58" customFormat="1" ht="27" customHeight="1">
      <c r="A8" s="53" t="s">
        <v>20</v>
      </c>
      <c r="B8" s="53" t="s">
        <v>21</v>
      </c>
      <c r="C8" s="59" t="e">
        <f t="shared" si="0"/>
        <v>#REF!</v>
      </c>
      <c r="D8" s="125" t="e">
        <f t="shared" si="1"/>
        <v>#REF!</v>
      </c>
      <c r="E8" s="59" t="e">
        <f t="shared" ref="E8:J8" si="12">SUM(E35,E62,E89,E116,E143,E170,E197,E224,E251,E278,E305)</f>
        <v>#REF!</v>
      </c>
      <c r="F8" s="126" t="e">
        <f t="shared" si="12"/>
        <v>#REF!</v>
      </c>
      <c r="G8" s="59" t="e">
        <f t="shared" si="12"/>
        <v>#REF!</v>
      </c>
      <c r="H8" s="147" t="e">
        <f t="shared" si="12"/>
        <v>#REF!</v>
      </c>
      <c r="I8" s="59" t="e">
        <f t="shared" si="12"/>
        <v>#REF!</v>
      </c>
      <c r="J8" s="126" t="e">
        <f t="shared" si="12"/>
        <v>#REF!</v>
      </c>
      <c r="K8" s="53"/>
      <c r="M8" s="53" t="e">
        <f>#REF!</f>
        <v>#REF!</v>
      </c>
      <c r="N8" s="85" t="e">
        <f>#REF!</f>
        <v>#REF!</v>
      </c>
      <c r="O8" s="131" t="e">
        <f>#REF!</f>
        <v>#REF!</v>
      </c>
      <c r="P8" s="86" t="e">
        <f>IF(C112=N8,"ok","검토")</f>
        <v>#REF!</v>
      </c>
      <c r="Q8" s="86" t="e">
        <f>IF(D112=O8,"ok","검토")</f>
        <v>#REF!</v>
      </c>
      <c r="R8" s="148" t="e">
        <f>E112</f>
        <v>#REF!</v>
      </c>
      <c r="S8" s="150" t="e">
        <f t="shared" ref="S8:W8" si="13">F112</f>
        <v>#REF!</v>
      </c>
      <c r="T8" s="148" t="e">
        <f t="shared" si="13"/>
        <v>#REF!</v>
      </c>
      <c r="U8" s="150" t="e">
        <f t="shared" si="13"/>
        <v>#REF!</v>
      </c>
      <c r="V8" s="148" t="e">
        <f t="shared" si="13"/>
        <v>#REF!</v>
      </c>
      <c r="W8" s="150" t="e">
        <f t="shared" si="13"/>
        <v>#REF!</v>
      </c>
      <c r="Y8" s="129"/>
    </row>
    <row r="9" spans="1:25" s="58" customFormat="1" ht="27" customHeight="1">
      <c r="A9" s="53" t="s">
        <v>22</v>
      </c>
      <c r="B9" s="53" t="s">
        <v>23</v>
      </c>
      <c r="C9" s="59" t="e">
        <f t="shared" si="0"/>
        <v>#REF!</v>
      </c>
      <c r="D9" s="125" t="e">
        <f t="shared" si="1"/>
        <v>#REF!</v>
      </c>
      <c r="E9" s="59" t="e">
        <f t="shared" ref="E9:J9" si="14">SUM(E36,E63,E90,E117,E144,E171,E198,E225,E252,E279,E306)</f>
        <v>#REF!</v>
      </c>
      <c r="F9" s="126" t="e">
        <f t="shared" si="14"/>
        <v>#REF!</v>
      </c>
      <c r="G9" s="59" t="e">
        <f t="shared" si="14"/>
        <v>#REF!</v>
      </c>
      <c r="H9" s="147" t="e">
        <f t="shared" si="14"/>
        <v>#REF!</v>
      </c>
      <c r="I9" s="59" t="e">
        <f t="shared" si="14"/>
        <v>#REF!</v>
      </c>
      <c r="J9" s="126" t="e">
        <f t="shared" si="14"/>
        <v>#REF!</v>
      </c>
      <c r="K9" s="53"/>
      <c r="M9" s="53" t="e">
        <f>#REF!</f>
        <v>#REF!</v>
      </c>
      <c r="N9" s="85" t="e">
        <f>#REF!</f>
        <v>#REF!</v>
      </c>
      <c r="O9" s="131" t="e">
        <f>#REF!</f>
        <v>#REF!</v>
      </c>
      <c r="P9" s="86" t="e">
        <f>IF(C139=N9,"ok","검토")</f>
        <v>#REF!</v>
      </c>
      <c r="Q9" s="86" t="e">
        <f>IF(D139=O9,"ok","검토")</f>
        <v>#REF!</v>
      </c>
      <c r="R9" s="148" t="e">
        <f>E139</f>
        <v>#REF!</v>
      </c>
      <c r="S9" s="150" t="e">
        <f t="shared" ref="S9:W9" si="15">F139</f>
        <v>#REF!</v>
      </c>
      <c r="T9" s="148" t="e">
        <f t="shared" si="15"/>
        <v>#REF!</v>
      </c>
      <c r="U9" s="150" t="e">
        <f t="shared" si="15"/>
        <v>#REF!</v>
      </c>
      <c r="V9" s="148" t="e">
        <f t="shared" si="15"/>
        <v>#REF!</v>
      </c>
      <c r="W9" s="150" t="e">
        <f t="shared" si="15"/>
        <v>#REF!</v>
      </c>
      <c r="Y9" s="129"/>
    </row>
    <row r="10" spans="1:25" s="58" customFormat="1" ht="27" customHeight="1">
      <c r="A10" s="53" t="s">
        <v>24</v>
      </c>
      <c r="B10" s="53" t="s">
        <v>25</v>
      </c>
      <c r="C10" s="59" t="e">
        <f t="shared" si="0"/>
        <v>#REF!</v>
      </c>
      <c r="D10" s="125" t="e">
        <f t="shared" si="1"/>
        <v>#REF!</v>
      </c>
      <c r="E10" s="59" t="e">
        <f t="shared" ref="E10:J10" si="16">SUM(E37,E64,E91,E118,E145,E172,E199,E226,E253,E280,E307)</f>
        <v>#REF!</v>
      </c>
      <c r="F10" s="126" t="e">
        <f t="shared" si="16"/>
        <v>#REF!</v>
      </c>
      <c r="G10" s="59" t="e">
        <f t="shared" si="16"/>
        <v>#REF!</v>
      </c>
      <c r="H10" s="147" t="e">
        <f t="shared" si="16"/>
        <v>#REF!</v>
      </c>
      <c r="I10" s="59" t="e">
        <f t="shared" si="16"/>
        <v>#REF!</v>
      </c>
      <c r="J10" s="126" t="e">
        <f t="shared" si="16"/>
        <v>#REF!</v>
      </c>
      <c r="K10" s="53"/>
      <c r="M10" s="53" t="e">
        <f>#REF!</f>
        <v>#REF!</v>
      </c>
      <c r="N10" s="85" t="e">
        <f>#REF!</f>
        <v>#REF!</v>
      </c>
      <c r="O10" s="131" t="e">
        <f>#REF!</f>
        <v>#REF!</v>
      </c>
      <c r="P10" s="86" t="e">
        <f>IF(C166=N10,"ok","검토")</f>
        <v>#REF!</v>
      </c>
      <c r="Q10" s="86" t="e">
        <f>IF(D166=O10,"ok","검토")</f>
        <v>#REF!</v>
      </c>
      <c r="R10" s="148" t="e">
        <f>E166</f>
        <v>#REF!</v>
      </c>
      <c r="S10" s="150" t="e">
        <f t="shared" ref="S10:W10" si="17">F166</f>
        <v>#REF!</v>
      </c>
      <c r="T10" s="148" t="e">
        <f t="shared" si="17"/>
        <v>#REF!</v>
      </c>
      <c r="U10" s="150" t="e">
        <f t="shared" si="17"/>
        <v>#REF!</v>
      </c>
      <c r="V10" s="148" t="e">
        <f t="shared" si="17"/>
        <v>#REF!</v>
      </c>
      <c r="W10" s="150" t="e">
        <f t="shared" si="17"/>
        <v>#REF!</v>
      </c>
      <c r="Y10" s="129"/>
    </row>
    <row r="11" spans="1:25" s="58" customFormat="1" ht="27" customHeight="1">
      <c r="A11" s="53" t="s">
        <v>26</v>
      </c>
      <c r="B11" s="53" t="s">
        <v>27</v>
      </c>
      <c r="C11" s="59" t="e">
        <f t="shared" si="0"/>
        <v>#REF!</v>
      </c>
      <c r="D11" s="125" t="e">
        <f t="shared" si="1"/>
        <v>#REF!</v>
      </c>
      <c r="E11" s="59" t="e">
        <f t="shared" ref="E11:J11" si="18">SUM(E38,E65,E92,E119,E146,E173,E200,E227,E254,E281,E308)</f>
        <v>#REF!</v>
      </c>
      <c r="F11" s="126" t="e">
        <f t="shared" si="18"/>
        <v>#REF!</v>
      </c>
      <c r="G11" s="59" t="e">
        <f t="shared" si="18"/>
        <v>#REF!</v>
      </c>
      <c r="H11" s="147" t="e">
        <f t="shared" si="18"/>
        <v>#REF!</v>
      </c>
      <c r="I11" s="59" t="e">
        <f t="shared" si="18"/>
        <v>#REF!</v>
      </c>
      <c r="J11" s="126" t="e">
        <f t="shared" si="18"/>
        <v>#REF!</v>
      </c>
      <c r="K11" s="53"/>
      <c r="M11" s="53" t="e">
        <f>#REF!</f>
        <v>#REF!</v>
      </c>
      <c r="N11" s="85" t="e">
        <f>#REF!</f>
        <v>#REF!</v>
      </c>
      <c r="O11" s="131" t="e">
        <f>#REF!</f>
        <v>#REF!</v>
      </c>
      <c r="P11" s="86" t="e">
        <f>IF(C193=N11,"ok","검토")</f>
        <v>#REF!</v>
      </c>
      <c r="Q11" s="86" t="e">
        <f>IF(D193=O11,"ok","검토")</f>
        <v>#REF!</v>
      </c>
      <c r="R11" s="148" t="e">
        <f>E193</f>
        <v>#REF!</v>
      </c>
      <c r="S11" s="150" t="e">
        <f t="shared" ref="S11:W11" si="19">F193</f>
        <v>#REF!</v>
      </c>
      <c r="T11" s="148" t="e">
        <f t="shared" si="19"/>
        <v>#REF!</v>
      </c>
      <c r="U11" s="150" t="e">
        <f t="shared" si="19"/>
        <v>#REF!</v>
      </c>
      <c r="V11" s="148" t="e">
        <f t="shared" si="19"/>
        <v>#REF!</v>
      </c>
      <c r="W11" s="150" t="e">
        <f t="shared" si="19"/>
        <v>#REF!</v>
      </c>
      <c r="Y11" s="129"/>
    </row>
    <row r="12" spans="1:25" s="58" customFormat="1" ht="27" customHeight="1">
      <c r="A12" s="53" t="s">
        <v>28</v>
      </c>
      <c r="B12" s="53" t="s">
        <v>29</v>
      </c>
      <c r="C12" s="59" t="e">
        <f t="shared" si="0"/>
        <v>#REF!</v>
      </c>
      <c r="D12" s="125" t="e">
        <f t="shared" si="1"/>
        <v>#REF!</v>
      </c>
      <c r="E12" s="59" t="e">
        <f t="shared" ref="E12:J12" si="20">SUM(E39,E66,E93,E120,E147,E174,E201,E228,E255,E282,E309)</f>
        <v>#REF!</v>
      </c>
      <c r="F12" s="126" t="e">
        <f t="shared" si="20"/>
        <v>#REF!</v>
      </c>
      <c r="G12" s="59" t="e">
        <f t="shared" si="20"/>
        <v>#REF!</v>
      </c>
      <c r="H12" s="147" t="e">
        <f t="shared" si="20"/>
        <v>#REF!</v>
      </c>
      <c r="I12" s="59" t="e">
        <f t="shared" si="20"/>
        <v>#REF!</v>
      </c>
      <c r="J12" s="126" t="e">
        <f t="shared" si="20"/>
        <v>#REF!</v>
      </c>
      <c r="K12" s="53"/>
      <c r="M12" s="53" t="e">
        <f>#REF!</f>
        <v>#REF!</v>
      </c>
      <c r="N12" s="85" t="e">
        <f>#REF!</f>
        <v>#REF!</v>
      </c>
      <c r="O12" s="131" t="e">
        <f>#REF!</f>
        <v>#REF!</v>
      </c>
      <c r="P12" s="86" t="e">
        <f>IF(C220=N12,"ok","검토")</f>
        <v>#REF!</v>
      </c>
      <c r="Q12" s="86" t="e">
        <f>IF(D220=O12,"ok","검토")</f>
        <v>#REF!</v>
      </c>
      <c r="R12" s="148" t="e">
        <f>E220</f>
        <v>#REF!</v>
      </c>
      <c r="S12" s="150" t="e">
        <f t="shared" ref="S12:W12" si="21">F220</f>
        <v>#REF!</v>
      </c>
      <c r="T12" s="148" t="e">
        <f t="shared" si="21"/>
        <v>#REF!</v>
      </c>
      <c r="U12" s="150" t="e">
        <f t="shared" si="21"/>
        <v>#REF!</v>
      </c>
      <c r="V12" s="148" t="e">
        <f t="shared" si="21"/>
        <v>#REF!</v>
      </c>
      <c r="W12" s="150" t="e">
        <f t="shared" si="21"/>
        <v>#REF!</v>
      </c>
      <c r="Y12" s="129"/>
    </row>
    <row r="13" spans="1:25" s="58" customFormat="1" ht="27" customHeight="1">
      <c r="A13" s="53" t="s">
        <v>30</v>
      </c>
      <c r="B13" s="53" t="s">
        <v>31</v>
      </c>
      <c r="C13" s="59" t="e">
        <f t="shared" si="0"/>
        <v>#REF!</v>
      </c>
      <c r="D13" s="125" t="e">
        <f t="shared" si="1"/>
        <v>#REF!</v>
      </c>
      <c r="E13" s="59" t="e">
        <f t="shared" ref="E13:J13" si="22">SUM(E40,E67,E94,E121,E148,E175,E202,E229,E256,E283,E310)</f>
        <v>#REF!</v>
      </c>
      <c r="F13" s="126" t="e">
        <f t="shared" si="22"/>
        <v>#REF!</v>
      </c>
      <c r="G13" s="59" t="e">
        <f t="shared" si="22"/>
        <v>#REF!</v>
      </c>
      <c r="H13" s="147" t="e">
        <f t="shared" si="22"/>
        <v>#REF!</v>
      </c>
      <c r="I13" s="59" t="e">
        <f t="shared" si="22"/>
        <v>#REF!</v>
      </c>
      <c r="J13" s="126" t="e">
        <f t="shared" si="22"/>
        <v>#REF!</v>
      </c>
      <c r="K13" s="53"/>
      <c r="M13" s="53" t="e">
        <f>#REF!</f>
        <v>#REF!</v>
      </c>
      <c r="N13" s="85" t="e">
        <f>#REF!</f>
        <v>#REF!</v>
      </c>
      <c r="O13" s="131" t="e">
        <f>#REF!</f>
        <v>#REF!</v>
      </c>
      <c r="P13" s="86" t="e">
        <f>IF(C247=N13,"ok","검토")</f>
        <v>#REF!</v>
      </c>
      <c r="Q13" s="86" t="e">
        <f>IF(D247=O13,"ok","검토")</f>
        <v>#REF!</v>
      </c>
      <c r="R13" s="148" t="e">
        <f>E247</f>
        <v>#REF!</v>
      </c>
      <c r="S13" s="150" t="e">
        <f t="shared" ref="S13:W13" si="23">F247</f>
        <v>#REF!</v>
      </c>
      <c r="T13" s="148" t="e">
        <f t="shared" si="23"/>
        <v>#REF!</v>
      </c>
      <c r="U13" s="150" t="e">
        <f t="shared" si="23"/>
        <v>#REF!</v>
      </c>
      <c r="V13" s="148" t="e">
        <f t="shared" si="23"/>
        <v>#REF!</v>
      </c>
      <c r="W13" s="150" t="e">
        <f t="shared" si="23"/>
        <v>#REF!</v>
      </c>
      <c r="Y13" s="129"/>
    </row>
    <row r="14" spans="1:25" s="58" customFormat="1" ht="27" customHeight="1">
      <c r="A14" s="53" t="s">
        <v>32</v>
      </c>
      <c r="B14" s="53" t="s">
        <v>33</v>
      </c>
      <c r="C14" s="59" t="e">
        <f t="shared" si="0"/>
        <v>#REF!</v>
      </c>
      <c r="D14" s="125" t="e">
        <f t="shared" si="1"/>
        <v>#REF!</v>
      </c>
      <c r="E14" s="59" t="e">
        <f t="shared" ref="E14:J14" si="24">SUM(E41,E68,E95,E122,E149,E176,E203,E230,E257,E284,E311)</f>
        <v>#REF!</v>
      </c>
      <c r="F14" s="126" t="e">
        <f t="shared" si="24"/>
        <v>#REF!</v>
      </c>
      <c r="G14" s="59" t="e">
        <f t="shared" si="24"/>
        <v>#REF!</v>
      </c>
      <c r="H14" s="147" t="e">
        <f t="shared" si="24"/>
        <v>#REF!</v>
      </c>
      <c r="I14" s="59" t="e">
        <f t="shared" si="24"/>
        <v>#REF!</v>
      </c>
      <c r="J14" s="126" t="e">
        <f t="shared" si="24"/>
        <v>#REF!</v>
      </c>
      <c r="K14" s="53"/>
      <c r="M14" s="53" t="e">
        <f>#REF!</f>
        <v>#REF!</v>
      </c>
      <c r="N14" s="85" t="e">
        <f>#REF!</f>
        <v>#REF!</v>
      </c>
      <c r="O14" s="131" t="e">
        <f>#REF!</f>
        <v>#REF!</v>
      </c>
      <c r="P14" s="86" t="e">
        <f>IF(C274=N14,"ok","검토")</f>
        <v>#REF!</v>
      </c>
      <c r="Q14" s="86" t="e">
        <f>IF(D274=O14,"ok","검토")</f>
        <v>#REF!</v>
      </c>
      <c r="R14" s="148" t="e">
        <f>E274</f>
        <v>#REF!</v>
      </c>
      <c r="S14" s="150" t="e">
        <f t="shared" ref="S14:W14" si="25">F274</f>
        <v>#REF!</v>
      </c>
      <c r="T14" s="148" t="e">
        <f t="shared" si="25"/>
        <v>#REF!</v>
      </c>
      <c r="U14" s="150" t="e">
        <f t="shared" si="25"/>
        <v>#REF!</v>
      </c>
      <c r="V14" s="148" t="e">
        <f t="shared" si="25"/>
        <v>#REF!</v>
      </c>
      <c r="W14" s="150" t="e">
        <f t="shared" si="25"/>
        <v>#REF!</v>
      </c>
      <c r="Y14" s="129"/>
    </row>
    <row r="15" spans="1:25" s="58" customFormat="1" ht="27" customHeight="1">
      <c r="A15" s="53" t="s">
        <v>34</v>
      </c>
      <c r="B15" s="53" t="s">
        <v>35</v>
      </c>
      <c r="C15" s="59" t="e">
        <f t="shared" si="0"/>
        <v>#REF!</v>
      </c>
      <c r="D15" s="125" t="e">
        <f t="shared" si="1"/>
        <v>#REF!</v>
      </c>
      <c r="E15" s="59" t="e">
        <f t="shared" ref="E15:J15" si="26">SUM(E42,E69,E96,E123,E150,E177,E204,E231,E258,E285,E312)</f>
        <v>#REF!</v>
      </c>
      <c r="F15" s="126" t="e">
        <f t="shared" si="26"/>
        <v>#REF!</v>
      </c>
      <c r="G15" s="59" t="e">
        <f t="shared" si="26"/>
        <v>#REF!</v>
      </c>
      <c r="H15" s="147" t="e">
        <f t="shared" si="26"/>
        <v>#REF!</v>
      </c>
      <c r="I15" s="59" t="e">
        <f t="shared" si="26"/>
        <v>#REF!</v>
      </c>
      <c r="J15" s="126" t="e">
        <f t="shared" si="26"/>
        <v>#REF!</v>
      </c>
      <c r="K15" s="53"/>
      <c r="M15" s="53" t="e">
        <f>#REF!</f>
        <v>#REF!</v>
      </c>
      <c r="N15" s="85" t="e">
        <f>#REF!</f>
        <v>#REF!</v>
      </c>
      <c r="O15" s="131" t="e">
        <f>#REF!</f>
        <v>#REF!</v>
      </c>
      <c r="P15" s="86" t="e">
        <f>IF(C301=N15,"ok","검토")</f>
        <v>#REF!</v>
      </c>
      <c r="Q15" s="86" t="e">
        <f>IF(D301=O15,"ok","검토")</f>
        <v>#REF!</v>
      </c>
      <c r="R15" s="148" t="e">
        <f>E301</f>
        <v>#REF!</v>
      </c>
      <c r="S15" s="150" t="e">
        <f t="shared" ref="S15:W15" si="27">F301</f>
        <v>#REF!</v>
      </c>
      <c r="T15" s="148" t="e">
        <f t="shared" si="27"/>
        <v>#REF!</v>
      </c>
      <c r="U15" s="150" t="e">
        <f t="shared" si="27"/>
        <v>#REF!</v>
      </c>
      <c r="V15" s="148" t="e">
        <f t="shared" si="27"/>
        <v>#REF!</v>
      </c>
      <c r="W15" s="150" t="e">
        <f t="shared" si="27"/>
        <v>#REF!</v>
      </c>
      <c r="Y15" s="129"/>
    </row>
    <row r="16" spans="1:25" s="58" customFormat="1" ht="27" customHeight="1">
      <c r="A16" s="53" t="s">
        <v>36</v>
      </c>
      <c r="B16" s="53" t="s">
        <v>37</v>
      </c>
      <c r="C16" s="59" t="e">
        <f t="shared" si="0"/>
        <v>#REF!</v>
      </c>
      <c r="D16" s="125" t="e">
        <f t="shared" si="1"/>
        <v>#REF!</v>
      </c>
      <c r="E16" s="59" t="e">
        <f t="shared" ref="E16:J16" si="28">SUM(E43,E70,E97,E124,E151,E178,E205,E232,E259,E286,E313)</f>
        <v>#REF!</v>
      </c>
      <c r="F16" s="126" t="e">
        <f t="shared" si="28"/>
        <v>#REF!</v>
      </c>
      <c r="G16" s="59" t="e">
        <f t="shared" si="28"/>
        <v>#REF!</v>
      </c>
      <c r="H16" s="147" t="e">
        <f t="shared" si="28"/>
        <v>#REF!</v>
      </c>
      <c r="I16" s="59" t="e">
        <f t="shared" si="28"/>
        <v>#REF!</v>
      </c>
      <c r="J16" s="126" t="e">
        <f t="shared" si="28"/>
        <v>#REF!</v>
      </c>
      <c r="K16" s="53"/>
    </row>
    <row r="17" spans="1:11" s="58" customFormat="1" ht="27" customHeight="1">
      <c r="A17" s="53" t="s">
        <v>38</v>
      </c>
      <c r="B17" s="53" t="s">
        <v>39</v>
      </c>
      <c r="C17" s="59" t="e">
        <f t="shared" si="0"/>
        <v>#REF!</v>
      </c>
      <c r="D17" s="125" t="e">
        <f t="shared" si="1"/>
        <v>#REF!</v>
      </c>
      <c r="E17" s="59" t="e">
        <f t="shared" ref="E17:J17" si="29">SUM(E44,E71,E98,E125,E152,E179,E206,E233,E260,E287,E314)</f>
        <v>#REF!</v>
      </c>
      <c r="F17" s="126" t="e">
        <f t="shared" si="29"/>
        <v>#REF!</v>
      </c>
      <c r="G17" s="59" t="e">
        <f t="shared" si="29"/>
        <v>#REF!</v>
      </c>
      <c r="H17" s="147" t="e">
        <f t="shared" si="29"/>
        <v>#REF!</v>
      </c>
      <c r="I17" s="59" t="e">
        <f t="shared" si="29"/>
        <v>#REF!</v>
      </c>
      <c r="J17" s="126" t="e">
        <f t="shared" si="29"/>
        <v>#REF!</v>
      </c>
      <c r="K17" s="53"/>
    </row>
    <row r="18" spans="1:11" s="58" customFormat="1" ht="27" customHeight="1">
      <c r="A18" s="53" t="s">
        <v>40</v>
      </c>
      <c r="B18" s="53" t="s">
        <v>41</v>
      </c>
      <c r="C18" s="59" t="e">
        <f t="shared" si="0"/>
        <v>#REF!</v>
      </c>
      <c r="D18" s="125" t="e">
        <f t="shared" si="1"/>
        <v>#REF!</v>
      </c>
      <c r="E18" s="59" t="e">
        <f t="shared" ref="E18:J18" si="30">SUM(E45,E72,E99,E126,E153,E180,E207,E234,E261,E288,E315)</f>
        <v>#REF!</v>
      </c>
      <c r="F18" s="126" t="e">
        <f t="shared" si="30"/>
        <v>#REF!</v>
      </c>
      <c r="G18" s="59" t="e">
        <f t="shared" si="30"/>
        <v>#REF!</v>
      </c>
      <c r="H18" s="147" t="e">
        <f t="shared" si="30"/>
        <v>#REF!</v>
      </c>
      <c r="I18" s="59" t="e">
        <f t="shared" si="30"/>
        <v>#REF!</v>
      </c>
      <c r="J18" s="126" t="e">
        <f t="shared" si="30"/>
        <v>#REF!</v>
      </c>
      <c r="K18" s="53"/>
    </row>
    <row r="19" spans="1:11" s="58" customFormat="1" ht="27" customHeight="1">
      <c r="A19" s="53" t="s">
        <v>42</v>
      </c>
      <c r="B19" s="53" t="s">
        <v>43</v>
      </c>
      <c r="C19" s="59" t="e">
        <f t="shared" si="0"/>
        <v>#REF!</v>
      </c>
      <c r="D19" s="125" t="e">
        <f t="shared" si="1"/>
        <v>#REF!</v>
      </c>
      <c r="E19" s="59" t="e">
        <f t="shared" ref="E19:J19" si="31">SUM(E46,E73,E100,E127,E154,E181,E208,E235,E262,E289,E316)</f>
        <v>#REF!</v>
      </c>
      <c r="F19" s="126" t="e">
        <f t="shared" si="31"/>
        <v>#REF!</v>
      </c>
      <c r="G19" s="59" t="e">
        <f t="shared" si="31"/>
        <v>#REF!</v>
      </c>
      <c r="H19" s="147" t="e">
        <f t="shared" si="31"/>
        <v>#REF!</v>
      </c>
      <c r="I19" s="59" t="e">
        <f t="shared" si="31"/>
        <v>#REF!</v>
      </c>
      <c r="J19" s="126" t="e">
        <f t="shared" si="31"/>
        <v>#REF!</v>
      </c>
      <c r="K19" s="53"/>
    </row>
    <row r="20" spans="1:11" s="58" customFormat="1" ht="27" customHeight="1">
      <c r="A20" s="53" t="s">
        <v>44</v>
      </c>
      <c r="B20" s="53" t="s">
        <v>45</v>
      </c>
      <c r="C20" s="59" t="e">
        <f t="shared" si="0"/>
        <v>#REF!</v>
      </c>
      <c r="D20" s="125" t="e">
        <f t="shared" si="1"/>
        <v>#REF!</v>
      </c>
      <c r="E20" s="59" t="e">
        <f t="shared" ref="E20:J20" si="32">SUM(E47,E74,E101,E128,E155,E182,E209,E236,E263,E290,E317)</f>
        <v>#REF!</v>
      </c>
      <c r="F20" s="126" t="e">
        <f t="shared" si="32"/>
        <v>#REF!</v>
      </c>
      <c r="G20" s="59" t="e">
        <f t="shared" si="32"/>
        <v>#REF!</v>
      </c>
      <c r="H20" s="147" t="e">
        <f t="shared" si="32"/>
        <v>#REF!</v>
      </c>
      <c r="I20" s="59" t="e">
        <f t="shared" si="32"/>
        <v>#REF!</v>
      </c>
      <c r="J20" s="126" t="e">
        <f t="shared" si="32"/>
        <v>#REF!</v>
      </c>
      <c r="K20" s="53"/>
    </row>
    <row r="21" spans="1:11" s="58" customFormat="1" ht="27" customHeight="1">
      <c r="A21" s="53" t="s">
        <v>46</v>
      </c>
      <c r="B21" s="53" t="s">
        <v>47</v>
      </c>
      <c r="C21" s="59" t="e">
        <f t="shared" si="0"/>
        <v>#REF!</v>
      </c>
      <c r="D21" s="125" t="e">
        <f t="shared" si="1"/>
        <v>#REF!</v>
      </c>
      <c r="E21" s="59" t="e">
        <f t="shared" ref="E21:J21" si="33">SUM(E48,E75,E102,E129,E156,E183,E210,E237,E264,E291,E318)</f>
        <v>#REF!</v>
      </c>
      <c r="F21" s="126" t="e">
        <f t="shared" si="33"/>
        <v>#REF!</v>
      </c>
      <c r="G21" s="59" t="e">
        <f t="shared" si="33"/>
        <v>#REF!</v>
      </c>
      <c r="H21" s="147" t="e">
        <f t="shared" si="33"/>
        <v>#REF!</v>
      </c>
      <c r="I21" s="59" t="e">
        <f t="shared" si="33"/>
        <v>#REF!</v>
      </c>
      <c r="J21" s="126" t="e">
        <f t="shared" si="33"/>
        <v>#REF!</v>
      </c>
      <c r="K21" s="53"/>
    </row>
    <row r="22" spans="1:11" s="58" customFormat="1" ht="27" customHeight="1">
      <c r="A22" s="53" t="s">
        <v>4</v>
      </c>
      <c r="B22" s="53" t="s">
        <v>5</v>
      </c>
      <c r="C22" s="59" t="e">
        <f t="shared" si="0"/>
        <v>#REF!</v>
      </c>
      <c r="D22" s="125" t="e">
        <f t="shared" si="1"/>
        <v>#REF!</v>
      </c>
      <c r="E22" s="59" t="e">
        <f t="shared" ref="E22:J22" si="34">SUM(E49,E76,E103,E130,E157,E184,E211,E238,E265,E292,E319)</f>
        <v>#REF!</v>
      </c>
      <c r="F22" s="126" t="e">
        <f t="shared" si="34"/>
        <v>#REF!</v>
      </c>
      <c r="G22" s="59" t="e">
        <f t="shared" si="34"/>
        <v>#REF!</v>
      </c>
      <c r="H22" s="147" t="e">
        <f t="shared" si="34"/>
        <v>#REF!</v>
      </c>
      <c r="I22" s="59" t="e">
        <f t="shared" si="34"/>
        <v>#REF!</v>
      </c>
      <c r="J22" s="126" t="e">
        <f t="shared" si="34"/>
        <v>#REF!</v>
      </c>
      <c r="K22" s="53"/>
    </row>
    <row r="23" spans="1:11" s="58" customFormat="1" ht="27" customHeight="1">
      <c r="A23" s="53" t="s">
        <v>6</v>
      </c>
      <c r="B23" s="53" t="s">
        <v>7</v>
      </c>
      <c r="C23" s="59" t="e">
        <f t="shared" si="0"/>
        <v>#REF!</v>
      </c>
      <c r="D23" s="125" t="e">
        <f t="shared" si="1"/>
        <v>#REF!</v>
      </c>
      <c r="E23" s="59" t="e">
        <f t="shared" ref="E23:J23" si="35">SUM(E50,E77,E104,E131,E158,E185,E212,E239,E266,E293,E320)</f>
        <v>#REF!</v>
      </c>
      <c r="F23" s="126" t="e">
        <f t="shared" si="35"/>
        <v>#REF!</v>
      </c>
      <c r="G23" s="59" t="e">
        <f t="shared" si="35"/>
        <v>#REF!</v>
      </c>
      <c r="H23" s="147" t="e">
        <f t="shared" si="35"/>
        <v>#REF!</v>
      </c>
      <c r="I23" s="59" t="e">
        <f t="shared" si="35"/>
        <v>#REF!</v>
      </c>
      <c r="J23" s="126" t="e">
        <f t="shared" si="35"/>
        <v>#REF!</v>
      </c>
      <c r="K23" s="53"/>
    </row>
    <row r="24" spans="1:11" s="58" customFormat="1" ht="27" customHeight="1">
      <c r="A24" s="53" t="s">
        <v>89</v>
      </c>
      <c r="B24" s="53" t="s">
        <v>90</v>
      </c>
      <c r="C24" s="59" t="e">
        <f t="shared" si="0"/>
        <v>#REF!</v>
      </c>
      <c r="D24" s="125" t="e">
        <f t="shared" si="1"/>
        <v>#REF!</v>
      </c>
      <c r="E24" s="59" t="e">
        <f t="shared" ref="E24:J24" si="36">SUM(E51,E78,E105,E132,E159,E186,E213,E240,E267,E294,E321)</f>
        <v>#REF!</v>
      </c>
      <c r="F24" s="126" t="e">
        <f t="shared" si="36"/>
        <v>#REF!</v>
      </c>
      <c r="G24" s="59" t="e">
        <f t="shared" si="36"/>
        <v>#REF!</v>
      </c>
      <c r="H24" s="147" t="e">
        <f t="shared" si="36"/>
        <v>#REF!</v>
      </c>
      <c r="I24" s="59" t="e">
        <f t="shared" si="36"/>
        <v>#REF!</v>
      </c>
      <c r="J24" s="126" t="e">
        <f t="shared" si="36"/>
        <v>#REF!</v>
      </c>
      <c r="K24" s="53"/>
    </row>
    <row r="25" spans="1:11" s="58" customFormat="1" ht="27" customHeight="1">
      <c r="A25" s="53" t="s">
        <v>48</v>
      </c>
      <c r="B25" s="53" t="s">
        <v>49</v>
      </c>
      <c r="C25" s="59" t="e">
        <f t="shared" si="0"/>
        <v>#REF!</v>
      </c>
      <c r="D25" s="125" t="e">
        <f t="shared" si="1"/>
        <v>#REF!</v>
      </c>
      <c r="E25" s="59" t="e">
        <f t="shared" ref="E25:J25" si="37">SUM(E52,E79,E106,E133,E160,E187,E214,E241,E268,E295,E322)</f>
        <v>#REF!</v>
      </c>
      <c r="F25" s="126" t="e">
        <f t="shared" si="37"/>
        <v>#REF!</v>
      </c>
      <c r="G25" s="59" t="e">
        <f t="shared" si="37"/>
        <v>#REF!</v>
      </c>
      <c r="H25" s="147" t="e">
        <f t="shared" si="37"/>
        <v>#REF!</v>
      </c>
      <c r="I25" s="59" t="e">
        <f t="shared" si="37"/>
        <v>#REF!</v>
      </c>
      <c r="J25" s="126" t="e">
        <f t="shared" si="37"/>
        <v>#REF!</v>
      </c>
      <c r="K25" s="53"/>
    </row>
    <row r="26" spans="1:11" s="58" customFormat="1" ht="27" customHeight="1">
      <c r="A26" s="53" t="s">
        <v>50</v>
      </c>
      <c r="B26" s="53" t="s">
        <v>51</v>
      </c>
      <c r="C26" s="59" t="e">
        <f t="shared" si="0"/>
        <v>#REF!</v>
      </c>
      <c r="D26" s="125" t="e">
        <f t="shared" si="1"/>
        <v>#REF!</v>
      </c>
      <c r="E26" s="59" t="e">
        <f t="shared" ref="E26:J26" si="38">SUM(E53,E80,E107,E134,E161,E188,E215,E242,E269,E296,E323)</f>
        <v>#REF!</v>
      </c>
      <c r="F26" s="126" t="e">
        <f t="shared" si="38"/>
        <v>#REF!</v>
      </c>
      <c r="G26" s="59" t="e">
        <f t="shared" si="38"/>
        <v>#REF!</v>
      </c>
      <c r="H26" s="147" t="e">
        <f t="shared" si="38"/>
        <v>#REF!</v>
      </c>
      <c r="I26" s="59" t="e">
        <f t="shared" si="38"/>
        <v>#REF!</v>
      </c>
      <c r="J26" s="126" t="e">
        <f t="shared" si="38"/>
        <v>#REF!</v>
      </c>
      <c r="K26" s="53"/>
    </row>
    <row r="27" spans="1:11" s="58" customFormat="1" ht="27" customHeight="1">
      <c r="A27" s="61" t="s">
        <v>3065</v>
      </c>
      <c r="B27" s="61" t="s">
        <v>3066</v>
      </c>
      <c r="C27" s="59" t="e">
        <f t="shared" si="0"/>
        <v>#REF!</v>
      </c>
      <c r="D27" s="125" t="e">
        <f t="shared" si="1"/>
        <v>#REF!</v>
      </c>
      <c r="E27" s="59" t="e">
        <f t="shared" ref="E27:J27" si="39">SUM(E54,E81,E108,E135,E162,E189,E216,E243,E270,E297,E324)</f>
        <v>#REF!</v>
      </c>
      <c r="F27" s="126" t="e">
        <f t="shared" si="39"/>
        <v>#REF!</v>
      </c>
      <c r="G27" s="59" t="e">
        <f t="shared" si="39"/>
        <v>#REF!</v>
      </c>
      <c r="H27" s="147" t="e">
        <f t="shared" si="39"/>
        <v>#REF!</v>
      </c>
      <c r="I27" s="59" t="e">
        <f t="shared" si="39"/>
        <v>#REF!</v>
      </c>
      <c r="J27" s="126" t="e">
        <f t="shared" si="39"/>
        <v>#REF!</v>
      </c>
      <c r="K27" s="53"/>
    </row>
    <row r="28" spans="1:11" ht="39.950000000000003" customHeight="1">
      <c r="A28" s="54" t="s">
        <v>3054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s="58" customFormat="1" ht="20.100000000000001" customHeight="1">
      <c r="A29" s="186" t="s">
        <v>8</v>
      </c>
      <c r="B29" s="57"/>
      <c r="C29" s="186" t="s">
        <v>9</v>
      </c>
      <c r="D29" s="186"/>
      <c r="E29" s="186" t="s">
        <v>10</v>
      </c>
      <c r="F29" s="186"/>
      <c r="G29" s="186" t="s">
        <v>11</v>
      </c>
      <c r="H29" s="186"/>
      <c r="I29" s="186" t="s">
        <v>12</v>
      </c>
      <c r="J29" s="186"/>
      <c r="K29" s="186" t="s">
        <v>13</v>
      </c>
    </row>
    <row r="30" spans="1:11" s="58" customFormat="1" ht="20.100000000000001" customHeight="1">
      <c r="A30" s="186"/>
      <c r="B30" s="57"/>
      <c r="C30" s="53" t="s">
        <v>14</v>
      </c>
      <c r="D30" s="53" t="s">
        <v>15</v>
      </c>
      <c r="E30" s="53" t="s">
        <v>14</v>
      </c>
      <c r="F30" s="53" t="s">
        <v>15</v>
      </c>
      <c r="G30" s="53" t="s">
        <v>14</v>
      </c>
      <c r="H30" s="53" t="s">
        <v>15</v>
      </c>
      <c r="I30" s="53" t="s">
        <v>14</v>
      </c>
      <c r="J30" s="53" t="s">
        <v>15</v>
      </c>
      <c r="K30" s="186"/>
    </row>
    <row r="31" spans="1:11" s="58" customFormat="1" ht="27" customHeight="1">
      <c r="A31" s="53" t="s">
        <v>9</v>
      </c>
      <c r="B31" s="53"/>
      <c r="C31" s="59" t="e">
        <f t="shared" ref="C31:D54" si="40">SUM(E31,G31,I31)</f>
        <v>#REF!</v>
      </c>
      <c r="D31" s="60" t="e">
        <f t="shared" si="40"/>
        <v>#REF!</v>
      </c>
      <c r="E31" s="59" t="e">
        <f t="shared" ref="E31:J31" si="41">SUM(E32:E54)</f>
        <v>#REF!</v>
      </c>
      <c r="F31" s="60" t="e">
        <f t="shared" si="41"/>
        <v>#REF!</v>
      </c>
      <c r="G31" s="59" t="e">
        <f t="shared" si="41"/>
        <v>#REF!</v>
      </c>
      <c r="H31" s="60" t="e">
        <f t="shared" si="41"/>
        <v>#REF!</v>
      </c>
      <c r="I31" s="59" t="e">
        <f t="shared" si="41"/>
        <v>#REF!</v>
      </c>
      <c r="J31" s="60" t="e">
        <f t="shared" si="41"/>
        <v>#REF!</v>
      </c>
      <c r="K31" s="53"/>
    </row>
    <row r="32" spans="1:11" s="58" customFormat="1" ht="27" customHeight="1">
      <c r="A32" s="53" t="s">
        <v>16</v>
      </c>
      <c r="B32" s="53" t="s">
        <v>16</v>
      </c>
      <c r="C32" s="59" t="e">
        <f t="shared" si="40"/>
        <v>#REF!</v>
      </c>
      <c r="D32" s="60" t="e">
        <f t="shared" si="40"/>
        <v>#REF!</v>
      </c>
      <c r="E32" s="59" t="e">
        <f>COUNTIF('국도18호선 포산~서망간'!#REF!,B32&amp;LEFT($E$29,1))</f>
        <v>#REF!</v>
      </c>
      <c r="F32" s="60" t="e">
        <f>SUMIF('국도18호선 포산~서망간'!#REF!,B32&amp;LEFT($E$29,1),'국도18호선 포산~서망간'!$K5:$K44)</f>
        <v>#REF!</v>
      </c>
      <c r="G32" s="59" t="e">
        <f>COUNTIF('국도18호선 포산~서망간'!#REF!,B32&amp;LEFT($G$29,1))</f>
        <v>#REF!</v>
      </c>
      <c r="H32" s="60" t="e">
        <f>SUMIF('국도18호선 포산~서망간'!#REF!,B32&amp;LEFT($G$29,1),'국도18호선 포산~서망간'!$K5:$K44)</f>
        <v>#REF!</v>
      </c>
      <c r="I32" s="59" t="e">
        <f>COUNTIF('국도18호선 포산~서망간'!#REF!,B32&amp;LEFT($I$29,1))</f>
        <v>#REF!</v>
      </c>
      <c r="J32" s="60" t="e">
        <f>SUMIF('국도18호선 포산~서망간'!#REF!,B32&amp;LEFT($I$29,1),'국도18호선 포산~서망간'!$K5:$K44)</f>
        <v>#REF!</v>
      </c>
      <c r="K32" s="53"/>
    </row>
    <row r="33" spans="1:11" s="58" customFormat="1" ht="27" customHeight="1">
      <c r="A33" s="53" t="s">
        <v>17</v>
      </c>
      <c r="B33" s="53" t="s">
        <v>17</v>
      </c>
      <c r="C33" s="59" t="e">
        <f t="shared" si="40"/>
        <v>#REF!</v>
      </c>
      <c r="D33" s="60" t="e">
        <f t="shared" si="40"/>
        <v>#REF!</v>
      </c>
      <c r="E33" s="59" t="e">
        <f>COUNTIF('국도18호선 포산~서망간'!#REF!,B33&amp;LEFT($E$29,1))</f>
        <v>#REF!</v>
      </c>
      <c r="F33" s="60" t="e">
        <f>SUMIF('국도18호선 포산~서망간'!#REF!,B33&amp;LEFT($E$29,1),'국도18호선 포산~서망간'!$K5:$K44)</f>
        <v>#REF!</v>
      </c>
      <c r="G33" s="59" t="e">
        <f>COUNTIF('국도18호선 포산~서망간'!#REF!,B33&amp;LEFT($G$29,1))</f>
        <v>#REF!</v>
      </c>
      <c r="H33" s="60" t="e">
        <f>SUMIF('국도18호선 포산~서망간'!#REF!,B33&amp;LEFT($G$29,1),'국도18호선 포산~서망간'!$K5:$K44)</f>
        <v>#REF!</v>
      </c>
      <c r="I33" s="59" t="e">
        <f>COUNTIF('국도18호선 포산~서망간'!#REF!,B33&amp;LEFT($I$29,1))</f>
        <v>#REF!</v>
      </c>
      <c r="J33" s="60" t="e">
        <f>SUMIF('국도18호선 포산~서망간'!#REF!,B33&amp;LEFT($I$29,1),'국도18호선 포산~서망간'!$K5:$K44)</f>
        <v>#REF!</v>
      </c>
      <c r="K33" s="53"/>
    </row>
    <row r="34" spans="1:11" s="58" customFormat="1" ht="27" customHeight="1">
      <c r="A34" s="53" t="s">
        <v>18</v>
      </c>
      <c r="B34" s="53" t="s">
        <v>19</v>
      </c>
      <c r="C34" s="59" t="e">
        <f t="shared" si="40"/>
        <v>#REF!</v>
      </c>
      <c r="D34" s="60" t="e">
        <f t="shared" si="40"/>
        <v>#REF!</v>
      </c>
      <c r="E34" s="59" t="e">
        <f>COUNTIF('국도18호선 포산~서망간'!#REF!,B34&amp;LEFT($E$29,1))</f>
        <v>#REF!</v>
      </c>
      <c r="F34" s="60" t="e">
        <f>SUMIF('국도18호선 포산~서망간'!#REF!,B34&amp;LEFT($E$29,1),'국도18호선 포산~서망간'!$K5:$K44)</f>
        <v>#REF!</v>
      </c>
      <c r="G34" s="59" t="e">
        <f>COUNTIF('국도18호선 포산~서망간'!#REF!,B34&amp;LEFT($G$29,1))</f>
        <v>#REF!</v>
      </c>
      <c r="H34" s="60" t="e">
        <f>SUMIF('국도18호선 포산~서망간'!#REF!,B34&amp;LEFT($G$29,1),'국도18호선 포산~서망간'!$K5:$K44)</f>
        <v>#REF!</v>
      </c>
      <c r="I34" s="59" t="e">
        <f>COUNTIF('국도18호선 포산~서망간'!#REF!,B34&amp;LEFT($I$29,1))</f>
        <v>#REF!</v>
      </c>
      <c r="J34" s="60" t="e">
        <f>SUMIF('국도18호선 포산~서망간'!#REF!,B34&amp;LEFT($I$29,1),'국도18호선 포산~서망간'!$K5:$K44)</f>
        <v>#REF!</v>
      </c>
      <c r="K34" s="53"/>
    </row>
    <row r="35" spans="1:11" s="58" customFormat="1" ht="27" customHeight="1">
      <c r="A35" s="53" t="s">
        <v>20</v>
      </c>
      <c r="B35" s="53" t="s">
        <v>21</v>
      </c>
      <c r="C35" s="59" t="e">
        <f t="shared" si="40"/>
        <v>#REF!</v>
      </c>
      <c r="D35" s="60" t="e">
        <f t="shared" si="40"/>
        <v>#REF!</v>
      </c>
      <c r="E35" s="59" t="e">
        <f>COUNTIF('국도18호선 포산~서망간'!#REF!,B35&amp;LEFT($E$29,1))</f>
        <v>#REF!</v>
      </c>
      <c r="F35" s="60" t="e">
        <f>SUMIF('국도18호선 포산~서망간'!#REF!,B35&amp;LEFT($E$29,1),'국도18호선 포산~서망간'!$K5:$K44)</f>
        <v>#REF!</v>
      </c>
      <c r="G35" s="59" t="e">
        <f>COUNTIF('국도18호선 포산~서망간'!#REF!,B35&amp;LEFT($G$29,1))</f>
        <v>#REF!</v>
      </c>
      <c r="H35" s="60" t="e">
        <f>SUMIF('국도18호선 포산~서망간'!#REF!,B35&amp;LEFT($G$29,1),'국도18호선 포산~서망간'!$K5:$K44)</f>
        <v>#REF!</v>
      </c>
      <c r="I35" s="59" t="e">
        <f>COUNTIF('국도18호선 포산~서망간'!#REF!,B35&amp;LEFT($I$29,1))</f>
        <v>#REF!</v>
      </c>
      <c r="J35" s="60" t="e">
        <f>SUMIF('국도18호선 포산~서망간'!#REF!,B35&amp;LEFT($I$29,1),'국도18호선 포산~서망간'!$K5:$K44)</f>
        <v>#REF!</v>
      </c>
      <c r="K35" s="53"/>
    </row>
    <row r="36" spans="1:11" s="58" customFormat="1" ht="27" customHeight="1">
      <c r="A36" s="53" t="s">
        <v>22</v>
      </c>
      <c r="B36" s="53" t="s">
        <v>23</v>
      </c>
      <c r="C36" s="59" t="e">
        <f t="shared" si="40"/>
        <v>#REF!</v>
      </c>
      <c r="D36" s="60" t="e">
        <f t="shared" si="40"/>
        <v>#REF!</v>
      </c>
      <c r="E36" s="59" t="e">
        <f>COUNTIF('국도18호선 포산~서망간'!#REF!,B36&amp;LEFT($E$29,1))</f>
        <v>#REF!</v>
      </c>
      <c r="F36" s="60" t="e">
        <f>SUMIF('국도18호선 포산~서망간'!#REF!,B36&amp;LEFT($E$29,1),'국도18호선 포산~서망간'!$K5:$K44)</f>
        <v>#REF!</v>
      </c>
      <c r="G36" s="59" t="e">
        <f>COUNTIF('국도18호선 포산~서망간'!#REF!,B36&amp;LEFT($G$29,1))</f>
        <v>#REF!</v>
      </c>
      <c r="H36" s="60" t="e">
        <f>SUMIF('국도18호선 포산~서망간'!#REF!,B36&amp;LEFT($G$29,1),'국도18호선 포산~서망간'!$K5:$K44)</f>
        <v>#REF!</v>
      </c>
      <c r="I36" s="59" t="e">
        <f>COUNTIF('국도18호선 포산~서망간'!#REF!,B36&amp;LEFT($I$29,1))</f>
        <v>#REF!</v>
      </c>
      <c r="J36" s="60" t="e">
        <f>SUMIF('국도18호선 포산~서망간'!#REF!,B36&amp;LEFT($I$29,1),'국도18호선 포산~서망간'!$K5:$K44)</f>
        <v>#REF!</v>
      </c>
      <c r="K36" s="53"/>
    </row>
    <row r="37" spans="1:11" s="58" customFormat="1" ht="27" customHeight="1">
      <c r="A37" s="53" t="s">
        <v>24</v>
      </c>
      <c r="B37" s="53" t="s">
        <v>25</v>
      </c>
      <c r="C37" s="59" t="e">
        <f t="shared" si="40"/>
        <v>#REF!</v>
      </c>
      <c r="D37" s="60" t="e">
        <f t="shared" si="40"/>
        <v>#REF!</v>
      </c>
      <c r="E37" s="59" t="e">
        <f>COUNTIF('국도18호선 포산~서망간'!#REF!,B37&amp;LEFT($E$29,1))</f>
        <v>#REF!</v>
      </c>
      <c r="F37" s="60" t="e">
        <f>SUMIF('국도18호선 포산~서망간'!#REF!,B37&amp;LEFT($E$29,1),'국도18호선 포산~서망간'!$K5:$K44)</f>
        <v>#REF!</v>
      </c>
      <c r="G37" s="59" t="e">
        <f>COUNTIF('국도18호선 포산~서망간'!#REF!,B37&amp;LEFT($G$29,1))</f>
        <v>#REF!</v>
      </c>
      <c r="H37" s="60" t="e">
        <f>SUMIF('국도18호선 포산~서망간'!#REF!,B37&amp;LEFT($G$29,1),'국도18호선 포산~서망간'!$K5:$K44)</f>
        <v>#REF!</v>
      </c>
      <c r="I37" s="59" t="e">
        <f>COUNTIF('국도18호선 포산~서망간'!#REF!,B37&amp;LEFT($I$29,1))</f>
        <v>#REF!</v>
      </c>
      <c r="J37" s="60" t="e">
        <f>SUMIF('국도18호선 포산~서망간'!#REF!,B37&amp;LEFT($I$29,1),'국도18호선 포산~서망간'!$K5:$K44)</f>
        <v>#REF!</v>
      </c>
      <c r="K37" s="53"/>
    </row>
    <row r="38" spans="1:11" s="58" customFormat="1" ht="27" customHeight="1">
      <c r="A38" s="53" t="s">
        <v>26</v>
      </c>
      <c r="B38" s="53" t="s">
        <v>27</v>
      </c>
      <c r="C38" s="59" t="e">
        <f t="shared" si="40"/>
        <v>#REF!</v>
      </c>
      <c r="D38" s="60" t="e">
        <f t="shared" si="40"/>
        <v>#REF!</v>
      </c>
      <c r="E38" s="59" t="e">
        <f>COUNTIF('국도18호선 포산~서망간'!#REF!,B38&amp;LEFT($E$29,1))</f>
        <v>#REF!</v>
      </c>
      <c r="F38" s="60" t="e">
        <f>SUMIF('국도18호선 포산~서망간'!#REF!,B38&amp;LEFT($E$29,1),'국도18호선 포산~서망간'!$K5:$K44)</f>
        <v>#REF!</v>
      </c>
      <c r="G38" s="59" t="e">
        <f>COUNTIF('국도18호선 포산~서망간'!#REF!,B38&amp;LEFT($G$29,1))</f>
        <v>#REF!</v>
      </c>
      <c r="H38" s="60" t="e">
        <f>SUMIF('국도18호선 포산~서망간'!#REF!,B38&amp;LEFT($G$29,1),'국도18호선 포산~서망간'!$K5:$K44)</f>
        <v>#REF!</v>
      </c>
      <c r="I38" s="59" t="e">
        <f>COUNTIF('국도18호선 포산~서망간'!#REF!,B38&amp;LEFT($I$29,1))</f>
        <v>#REF!</v>
      </c>
      <c r="J38" s="60" t="e">
        <f>SUMIF('국도18호선 포산~서망간'!#REF!,B38&amp;LEFT($I$29,1),'국도18호선 포산~서망간'!$K5:$K44)</f>
        <v>#REF!</v>
      </c>
      <c r="K38" s="53"/>
    </row>
    <row r="39" spans="1:11" s="58" customFormat="1" ht="27" customHeight="1">
      <c r="A39" s="53" t="s">
        <v>28</v>
      </c>
      <c r="B39" s="53" t="s">
        <v>29</v>
      </c>
      <c r="C39" s="59" t="e">
        <f t="shared" si="40"/>
        <v>#REF!</v>
      </c>
      <c r="D39" s="60" t="e">
        <f t="shared" si="40"/>
        <v>#REF!</v>
      </c>
      <c r="E39" s="59" t="e">
        <f>COUNTIF('국도18호선 포산~서망간'!#REF!,B39&amp;LEFT($E$29,1))</f>
        <v>#REF!</v>
      </c>
      <c r="F39" s="60" t="e">
        <f>SUMIF('국도18호선 포산~서망간'!#REF!,B39&amp;LEFT($E$29,1),'국도18호선 포산~서망간'!$K5:$K44)</f>
        <v>#REF!</v>
      </c>
      <c r="G39" s="59" t="e">
        <f>COUNTIF('국도18호선 포산~서망간'!#REF!,B39&amp;LEFT($G$29,1))</f>
        <v>#REF!</v>
      </c>
      <c r="H39" s="60" t="e">
        <f>SUMIF('국도18호선 포산~서망간'!#REF!,B39&amp;LEFT($G$29,1),'국도18호선 포산~서망간'!$K5:$K44)</f>
        <v>#REF!</v>
      </c>
      <c r="I39" s="59" t="e">
        <f>COUNTIF('국도18호선 포산~서망간'!#REF!,B39&amp;LEFT($I$29,1))</f>
        <v>#REF!</v>
      </c>
      <c r="J39" s="60" t="e">
        <f>SUMIF('국도18호선 포산~서망간'!#REF!,B39&amp;LEFT($I$29,1),'국도18호선 포산~서망간'!$K5:$K44)</f>
        <v>#REF!</v>
      </c>
      <c r="K39" s="53"/>
    </row>
    <row r="40" spans="1:11" s="58" customFormat="1" ht="27" customHeight="1">
      <c r="A40" s="53" t="s">
        <v>30</v>
      </c>
      <c r="B40" s="53" t="s">
        <v>31</v>
      </c>
      <c r="C40" s="59" t="e">
        <f t="shared" si="40"/>
        <v>#REF!</v>
      </c>
      <c r="D40" s="60" t="e">
        <f t="shared" si="40"/>
        <v>#REF!</v>
      </c>
      <c r="E40" s="59" t="e">
        <f>COUNTIF('국도18호선 포산~서망간'!#REF!,B40&amp;LEFT($E$29,1))</f>
        <v>#REF!</v>
      </c>
      <c r="F40" s="60" t="e">
        <f>SUMIF('국도18호선 포산~서망간'!#REF!,B40&amp;LEFT($E$29,1),'국도18호선 포산~서망간'!$K5:$K44)</f>
        <v>#REF!</v>
      </c>
      <c r="G40" s="113" t="e">
        <f>COUNTIF('국도18호선 포산~서망간'!#REF!,B40&amp;LEFT($G$29,1))</f>
        <v>#REF!</v>
      </c>
      <c r="H40" s="60" t="e">
        <f>SUMIF('국도18호선 포산~서망간'!#REF!,B40&amp;LEFT($G$29,1),'국도18호선 포산~서망간'!$K5:$K44)</f>
        <v>#REF!</v>
      </c>
      <c r="I40" s="59" t="e">
        <f>COUNTIF('국도18호선 포산~서망간'!#REF!,B40&amp;LEFT($I$29,1))</f>
        <v>#REF!</v>
      </c>
      <c r="J40" s="60" t="e">
        <f>SUMIF('국도18호선 포산~서망간'!#REF!,B40&amp;LEFT($I$29,1),'국도18호선 포산~서망간'!$K5:$K44)</f>
        <v>#REF!</v>
      </c>
      <c r="K40" s="53"/>
    </row>
    <row r="41" spans="1:11" s="58" customFormat="1" ht="27" customHeight="1">
      <c r="A41" s="53" t="s">
        <v>32</v>
      </c>
      <c r="B41" s="53" t="s">
        <v>33</v>
      </c>
      <c r="C41" s="59" t="e">
        <f t="shared" si="40"/>
        <v>#REF!</v>
      </c>
      <c r="D41" s="60" t="e">
        <f t="shared" si="40"/>
        <v>#REF!</v>
      </c>
      <c r="E41" s="59" t="e">
        <f>COUNTIF('국도18호선 포산~서망간'!#REF!,B41&amp;LEFT($E$29,1))</f>
        <v>#REF!</v>
      </c>
      <c r="F41" s="60" t="e">
        <f>SUMIF('국도18호선 포산~서망간'!#REF!,B41&amp;LEFT($E$29,1),'국도18호선 포산~서망간'!$K5:$K44)</f>
        <v>#REF!</v>
      </c>
      <c r="G41" s="59" t="e">
        <f>COUNTIF('국도18호선 포산~서망간'!#REF!,B41&amp;LEFT($G$29,1))</f>
        <v>#REF!</v>
      </c>
      <c r="H41" s="60" t="e">
        <f>SUMIF('국도18호선 포산~서망간'!#REF!,B41&amp;LEFT($G$29,1),'국도18호선 포산~서망간'!$K5:$K44)</f>
        <v>#REF!</v>
      </c>
      <c r="I41" s="59" t="e">
        <f>COUNTIF('국도18호선 포산~서망간'!#REF!,B41&amp;LEFT($I$29,1))</f>
        <v>#REF!</v>
      </c>
      <c r="J41" s="60" t="e">
        <f>SUMIF('국도18호선 포산~서망간'!#REF!,B41&amp;LEFT($I$29,1),'국도18호선 포산~서망간'!$K5:$K44)</f>
        <v>#REF!</v>
      </c>
      <c r="K41" s="53"/>
    </row>
    <row r="42" spans="1:11" s="58" customFormat="1" ht="27" customHeight="1">
      <c r="A42" s="53" t="s">
        <v>34</v>
      </c>
      <c r="B42" s="53" t="s">
        <v>35</v>
      </c>
      <c r="C42" s="59" t="e">
        <f t="shared" si="40"/>
        <v>#REF!</v>
      </c>
      <c r="D42" s="60" t="e">
        <f t="shared" si="40"/>
        <v>#REF!</v>
      </c>
      <c r="E42" s="59" t="e">
        <f>COUNTIF('국도18호선 포산~서망간'!#REF!,B42&amp;LEFT($E$29,1))</f>
        <v>#REF!</v>
      </c>
      <c r="F42" s="60" t="e">
        <f>SUMIF('국도18호선 포산~서망간'!#REF!,B42&amp;LEFT($E$29,1),'국도18호선 포산~서망간'!$K5:$K44)</f>
        <v>#REF!</v>
      </c>
      <c r="G42" s="59" t="e">
        <f>COUNTIF('국도18호선 포산~서망간'!#REF!,B42&amp;LEFT($G$29,1))</f>
        <v>#REF!</v>
      </c>
      <c r="H42" s="60" t="e">
        <f>SUMIF('국도18호선 포산~서망간'!#REF!,B42&amp;LEFT($G$29,1),'국도18호선 포산~서망간'!$K5:$K44)</f>
        <v>#REF!</v>
      </c>
      <c r="I42" s="59" t="e">
        <f>COUNTIF('국도18호선 포산~서망간'!#REF!,B42&amp;LEFT($I$29,1))</f>
        <v>#REF!</v>
      </c>
      <c r="J42" s="60" t="e">
        <f>SUMIF('국도18호선 포산~서망간'!#REF!,B42&amp;LEFT($I$29,1),'국도18호선 포산~서망간'!$K5:$K44)</f>
        <v>#REF!</v>
      </c>
      <c r="K42" s="53"/>
    </row>
    <row r="43" spans="1:11" s="58" customFormat="1" ht="27" customHeight="1">
      <c r="A43" s="53" t="s">
        <v>36</v>
      </c>
      <c r="B43" s="53" t="s">
        <v>37</v>
      </c>
      <c r="C43" s="59" t="e">
        <f t="shared" si="40"/>
        <v>#REF!</v>
      </c>
      <c r="D43" s="60" t="e">
        <f t="shared" si="40"/>
        <v>#REF!</v>
      </c>
      <c r="E43" s="59" t="e">
        <f>COUNTIF('국도18호선 포산~서망간'!#REF!,B43&amp;LEFT($E$29,1))</f>
        <v>#REF!</v>
      </c>
      <c r="F43" s="60" t="e">
        <f>SUMIF('국도18호선 포산~서망간'!#REF!,B43&amp;LEFT($E$29,1),'국도18호선 포산~서망간'!$K5:$K44)</f>
        <v>#REF!</v>
      </c>
      <c r="G43" s="59" t="e">
        <f>COUNTIF('국도18호선 포산~서망간'!#REF!,B43&amp;LEFT($G$29,1))</f>
        <v>#REF!</v>
      </c>
      <c r="H43" s="60" t="e">
        <f>SUMIF('국도18호선 포산~서망간'!#REF!,B43&amp;LEFT($G$29,1),'국도18호선 포산~서망간'!$K5:$K44)</f>
        <v>#REF!</v>
      </c>
      <c r="I43" s="59" t="e">
        <f>COUNTIF('국도18호선 포산~서망간'!#REF!,B43&amp;LEFT($I$29,1))</f>
        <v>#REF!</v>
      </c>
      <c r="J43" s="60" t="e">
        <f>SUMIF('국도18호선 포산~서망간'!#REF!,B43&amp;LEFT($I$29,1),'국도18호선 포산~서망간'!$K5:$K44)</f>
        <v>#REF!</v>
      </c>
      <c r="K43" s="53"/>
    </row>
    <row r="44" spans="1:11" s="58" customFormat="1" ht="27" customHeight="1">
      <c r="A44" s="53" t="s">
        <v>38</v>
      </c>
      <c r="B44" s="53" t="s">
        <v>39</v>
      </c>
      <c r="C44" s="59" t="e">
        <f t="shared" si="40"/>
        <v>#REF!</v>
      </c>
      <c r="D44" s="60" t="e">
        <f t="shared" si="40"/>
        <v>#REF!</v>
      </c>
      <c r="E44" s="59" t="e">
        <f>COUNTIF('국도18호선 포산~서망간'!#REF!,B44&amp;LEFT($E$29,1))</f>
        <v>#REF!</v>
      </c>
      <c r="F44" s="60" t="e">
        <f>SUMIF('국도18호선 포산~서망간'!#REF!,B44&amp;LEFT($E$29,1),'국도18호선 포산~서망간'!$K5:$K44)</f>
        <v>#REF!</v>
      </c>
      <c r="G44" s="59" t="e">
        <f>COUNTIF('국도18호선 포산~서망간'!#REF!,B44&amp;LEFT($G$29,1))</f>
        <v>#REF!</v>
      </c>
      <c r="H44" s="60" t="e">
        <f>SUMIF('국도18호선 포산~서망간'!#REF!,B44&amp;LEFT($G$29,1),'국도18호선 포산~서망간'!$K5:$K44)</f>
        <v>#REF!</v>
      </c>
      <c r="I44" s="59" t="e">
        <f>COUNTIF('국도18호선 포산~서망간'!#REF!,B44&amp;LEFT($I$29,1))</f>
        <v>#REF!</v>
      </c>
      <c r="J44" s="60" t="e">
        <f>SUMIF('국도18호선 포산~서망간'!#REF!,B44&amp;LEFT($I$29,1),'국도18호선 포산~서망간'!$K5:$K44)</f>
        <v>#REF!</v>
      </c>
      <c r="K44" s="53"/>
    </row>
    <row r="45" spans="1:11" s="58" customFormat="1" ht="27" customHeight="1">
      <c r="A45" s="53" t="s">
        <v>40</v>
      </c>
      <c r="B45" s="53" t="s">
        <v>41</v>
      </c>
      <c r="C45" s="59" t="e">
        <f t="shared" si="40"/>
        <v>#REF!</v>
      </c>
      <c r="D45" s="60" t="e">
        <f t="shared" si="40"/>
        <v>#REF!</v>
      </c>
      <c r="E45" s="59" t="e">
        <f>COUNTIF('국도18호선 포산~서망간'!#REF!,B45&amp;LEFT($E$29,1))</f>
        <v>#REF!</v>
      </c>
      <c r="F45" s="60" t="e">
        <f>SUMIF('국도18호선 포산~서망간'!#REF!,B45&amp;LEFT($E$29,1),'국도18호선 포산~서망간'!$K5:$K44)</f>
        <v>#REF!</v>
      </c>
      <c r="G45" s="59" t="e">
        <f>COUNTIF('국도18호선 포산~서망간'!#REF!,B45&amp;LEFT($G$29,1))</f>
        <v>#REF!</v>
      </c>
      <c r="H45" s="60" t="e">
        <f>SUMIF('국도18호선 포산~서망간'!#REF!,B45&amp;LEFT($G$29,1),'국도18호선 포산~서망간'!$K5:$K44)</f>
        <v>#REF!</v>
      </c>
      <c r="I45" s="59" t="e">
        <f>COUNTIF('국도18호선 포산~서망간'!#REF!,B45&amp;LEFT($I$29,1))</f>
        <v>#REF!</v>
      </c>
      <c r="J45" s="60" t="e">
        <f>SUMIF('국도18호선 포산~서망간'!#REF!,B45&amp;LEFT($I$29,1),'국도18호선 포산~서망간'!$K5:$K44)</f>
        <v>#REF!</v>
      </c>
      <c r="K45" s="53"/>
    </row>
    <row r="46" spans="1:11" s="58" customFormat="1" ht="27" customHeight="1">
      <c r="A46" s="53" t="s">
        <v>42</v>
      </c>
      <c r="B46" s="53" t="s">
        <v>43</v>
      </c>
      <c r="C46" s="59" t="e">
        <f t="shared" si="40"/>
        <v>#REF!</v>
      </c>
      <c r="D46" s="60" t="e">
        <f t="shared" si="40"/>
        <v>#REF!</v>
      </c>
      <c r="E46" s="59" t="e">
        <f>COUNTIF('국도18호선 포산~서망간'!#REF!,B46&amp;LEFT($E$29,1))</f>
        <v>#REF!</v>
      </c>
      <c r="F46" s="60" t="e">
        <f>SUMIF('국도18호선 포산~서망간'!#REF!,B46&amp;LEFT($E$29,1),'국도18호선 포산~서망간'!$K5:$K44)</f>
        <v>#REF!</v>
      </c>
      <c r="G46" s="59" t="e">
        <f>COUNTIF('국도18호선 포산~서망간'!#REF!,B46&amp;LEFT($G$29,1))</f>
        <v>#REF!</v>
      </c>
      <c r="H46" s="60" t="e">
        <f>SUMIF('국도18호선 포산~서망간'!#REF!,B46&amp;LEFT($G$29,1),'국도18호선 포산~서망간'!$K5:$K44)</f>
        <v>#REF!</v>
      </c>
      <c r="I46" s="59" t="e">
        <f>COUNTIF('국도18호선 포산~서망간'!#REF!,B46&amp;LEFT($I$29,1))</f>
        <v>#REF!</v>
      </c>
      <c r="J46" s="60" t="e">
        <f>SUMIF('국도18호선 포산~서망간'!#REF!,B46&amp;LEFT($I$29,1),'국도18호선 포산~서망간'!$K5:$K44)</f>
        <v>#REF!</v>
      </c>
      <c r="K46" s="53"/>
    </row>
    <row r="47" spans="1:11" s="58" customFormat="1" ht="27" customHeight="1">
      <c r="A47" s="53" t="s">
        <v>44</v>
      </c>
      <c r="B47" s="53" t="s">
        <v>45</v>
      </c>
      <c r="C47" s="59" t="e">
        <f t="shared" si="40"/>
        <v>#REF!</v>
      </c>
      <c r="D47" s="60" t="e">
        <f t="shared" si="40"/>
        <v>#REF!</v>
      </c>
      <c r="E47" s="59" t="e">
        <f>COUNTIF('국도18호선 포산~서망간'!#REF!,B47&amp;LEFT($E$29,1))</f>
        <v>#REF!</v>
      </c>
      <c r="F47" s="60" t="e">
        <f>SUMIF('국도18호선 포산~서망간'!#REF!,B47&amp;LEFT($E$29,1),'국도18호선 포산~서망간'!$K5:$K44)</f>
        <v>#REF!</v>
      </c>
      <c r="G47" s="59" t="e">
        <f>COUNTIF('국도18호선 포산~서망간'!#REF!,B47&amp;LEFT($G$29,1))</f>
        <v>#REF!</v>
      </c>
      <c r="H47" s="60" t="e">
        <f>SUMIF('국도18호선 포산~서망간'!#REF!,B47&amp;LEFT($G$29,1),'국도18호선 포산~서망간'!$K5:$K44)</f>
        <v>#REF!</v>
      </c>
      <c r="I47" s="59" t="e">
        <f>COUNTIF('국도18호선 포산~서망간'!#REF!,B47&amp;LEFT($I$29,1))</f>
        <v>#REF!</v>
      </c>
      <c r="J47" s="60" t="e">
        <f>SUMIF('국도18호선 포산~서망간'!#REF!,B47&amp;LEFT($I$29,1),'국도18호선 포산~서망간'!$K5:$K44)</f>
        <v>#REF!</v>
      </c>
      <c r="K47" s="53"/>
    </row>
    <row r="48" spans="1:11" s="58" customFormat="1" ht="27" customHeight="1">
      <c r="A48" s="53" t="s">
        <v>46</v>
      </c>
      <c r="B48" s="53" t="s">
        <v>47</v>
      </c>
      <c r="C48" s="59" t="e">
        <f t="shared" si="40"/>
        <v>#REF!</v>
      </c>
      <c r="D48" s="60" t="e">
        <f t="shared" si="40"/>
        <v>#REF!</v>
      </c>
      <c r="E48" s="59" t="e">
        <f>COUNTIF('국도18호선 포산~서망간'!#REF!,B48&amp;LEFT($E$29,1))</f>
        <v>#REF!</v>
      </c>
      <c r="F48" s="60" t="e">
        <f>SUMIF('국도18호선 포산~서망간'!#REF!,B48&amp;LEFT($E$29,1),'국도18호선 포산~서망간'!$K5:$K44)</f>
        <v>#REF!</v>
      </c>
      <c r="G48" s="59" t="e">
        <f>COUNTIF('국도18호선 포산~서망간'!#REF!,B48&amp;LEFT($G$29,1))</f>
        <v>#REF!</v>
      </c>
      <c r="H48" s="60" t="e">
        <f>SUMIF('국도18호선 포산~서망간'!#REF!,B48&amp;LEFT($G$29,1),'국도18호선 포산~서망간'!$K5:$K44)</f>
        <v>#REF!</v>
      </c>
      <c r="I48" s="59" t="e">
        <f>COUNTIF('국도18호선 포산~서망간'!#REF!,B48&amp;LEFT($I$29,1))</f>
        <v>#REF!</v>
      </c>
      <c r="J48" s="60" t="e">
        <f>SUMIF('국도18호선 포산~서망간'!#REF!,B48&amp;LEFT($I$29,1),'국도18호선 포산~서망간'!$K5:$K44)</f>
        <v>#REF!</v>
      </c>
      <c r="K48" s="53"/>
    </row>
    <row r="49" spans="1:11" s="58" customFormat="1" ht="27" customHeight="1">
      <c r="A49" s="53" t="s">
        <v>4</v>
      </c>
      <c r="B49" s="53" t="s">
        <v>5</v>
      </c>
      <c r="C49" s="59" t="e">
        <f t="shared" si="40"/>
        <v>#REF!</v>
      </c>
      <c r="D49" s="60" t="e">
        <f t="shared" si="40"/>
        <v>#REF!</v>
      </c>
      <c r="E49" s="59" t="e">
        <f>COUNTIF('국도18호선 포산~서망간'!#REF!,B49&amp;LEFT($E$29,1))</f>
        <v>#REF!</v>
      </c>
      <c r="F49" s="60" t="e">
        <f>SUMIF('국도18호선 포산~서망간'!#REF!,B49&amp;LEFT($E$29,1),'국도18호선 포산~서망간'!$K5:$K44)</f>
        <v>#REF!</v>
      </c>
      <c r="G49" s="59" t="e">
        <f>COUNTIF('국도18호선 포산~서망간'!#REF!,B49&amp;LEFT($G$29,1))</f>
        <v>#REF!</v>
      </c>
      <c r="H49" s="60" t="e">
        <f>SUMIF('국도18호선 포산~서망간'!#REF!,B49&amp;LEFT($G$29,1),'국도18호선 포산~서망간'!$K5:$K44)</f>
        <v>#REF!</v>
      </c>
      <c r="I49" s="59" t="e">
        <f>COUNTIF('국도18호선 포산~서망간'!#REF!,B49&amp;LEFT($I$29,1))</f>
        <v>#REF!</v>
      </c>
      <c r="J49" s="60" t="e">
        <f>SUMIF('국도18호선 포산~서망간'!#REF!,B49&amp;LEFT($I$29,1),'국도18호선 포산~서망간'!$K5:$K44)</f>
        <v>#REF!</v>
      </c>
      <c r="K49" s="53"/>
    </row>
    <row r="50" spans="1:11" s="58" customFormat="1" ht="27" customHeight="1">
      <c r="A50" s="53" t="s">
        <v>6</v>
      </c>
      <c r="B50" s="53" t="s">
        <v>7</v>
      </c>
      <c r="C50" s="59" t="e">
        <f t="shared" si="40"/>
        <v>#REF!</v>
      </c>
      <c r="D50" s="60" t="e">
        <f t="shared" si="40"/>
        <v>#REF!</v>
      </c>
      <c r="E50" s="59" t="e">
        <f>COUNTIF('국도18호선 포산~서망간'!#REF!,B50&amp;LEFT($E$29,1))</f>
        <v>#REF!</v>
      </c>
      <c r="F50" s="60" t="e">
        <f>SUMIF('국도18호선 포산~서망간'!#REF!,B50&amp;LEFT($E$29,1),'국도18호선 포산~서망간'!$K5:$K44)</f>
        <v>#REF!</v>
      </c>
      <c r="G50" s="59" t="e">
        <f>COUNTIF('국도18호선 포산~서망간'!#REF!,B50&amp;LEFT($G$29,1))</f>
        <v>#REF!</v>
      </c>
      <c r="H50" s="60" t="e">
        <f>SUMIF('국도18호선 포산~서망간'!#REF!,B50&amp;LEFT($G$29,1),'국도18호선 포산~서망간'!$K5:$K44)</f>
        <v>#REF!</v>
      </c>
      <c r="I50" s="59" t="e">
        <f>COUNTIF('국도18호선 포산~서망간'!#REF!,B50&amp;LEFT($I$29,1))</f>
        <v>#REF!</v>
      </c>
      <c r="J50" s="60" t="e">
        <f>SUMIF('국도18호선 포산~서망간'!#REF!,B50&amp;LEFT($I$29,1),'국도18호선 포산~서망간'!$K5:$K44)</f>
        <v>#REF!</v>
      </c>
      <c r="K50" s="53"/>
    </row>
    <row r="51" spans="1:11" s="58" customFormat="1" ht="27" customHeight="1">
      <c r="A51" s="53" t="s">
        <v>89</v>
      </c>
      <c r="B51" s="53" t="s">
        <v>90</v>
      </c>
      <c r="C51" s="59" t="e">
        <f t="shared" si="40"/>
        <v>#REF!</v>
      </c>
      <c r="D51" s="60" t="e">
        <f t="shared" si="40"/>
        <v>#REF!</v>
      </c>
      <c r="E51" s="59" t="e">
        <f>COUNTIF('국도18호선 포산~서망간'!#REF!,B51&amp;LEFT($E$29,1))</f>
        <v>#REF!</v>
      </c>
      <c r="F51" s="60" t="e">
        <f>SUMIF('국도18호선 포산~서망간'!#REF!,B51&amp;LEFT($E$29,1),'국도18호선 포산~서망간'!$K5:$K44)</f>
        <v>#REF!</v>
      </c>
      <c r="G51" s="59" t="e">
        <f>COUNTIF('국도18호선 포산~서망간'!#REF!,B51&amp;LEFT($G$29,1))</f>
        <v>#REF!</v>
      </c>
      <c r="H51" s="60" t="e">
        <f>SUMIF('국도18호선 포산~서망간'!#REF!,B51&amp;LEFT($G$29,1),'국도18호선 포산~서망간'!$K5:$K44)</f>
        <v>#REF!</v>
      </c>
      <c r="I51" s="59" t="e">
        <f>COUNTIF('국도18호선 포산~서망간'!#REF!,B51&amp;LEFT($I$29,1))</f>
        <v>#REF!</v>
      </c>
      <c r="J51" s="60" t="e">
        <f>SUMIF('국도18호선 포산~서망간'!#REF!,B51&amp;LEFT($I$29,1),'국도18호선 포산~서망간'!$K5:$K44)</f>
        <v>#REF!</v>
      </c>
      <c r="K51" s="53"/>
    </row>
    <row r="52" spans="1:11" s="58" customFormat="1" ht="27" customHeight="1">
      <c r="A52" s="53" t="s">
        <v>48</v>
      </c>
      <c r="B52" s="53" t="s">
        <v>49</v>
      </c>
      <c r="C52" s="59" t="e">
        <f t="shared" si="40"/>
        <v>#REF!</v>
      </c>
      <c r="D52" s="60" t="e">
        <f t="shared" si="40"/>
        <v>#REF!</v>
      </c>
      <c r="E52" s="59" t="e">
        <f>COUNTIF('국도18호선 포산~서망간'!#REF!,B52&amp;LEFT($E$29,1))</f>
        <v>#REF!</v>
      </c>
      <c r="F52" s="60" t="e">
        <f>SUMIF('국도18호선 포산~서망간'!#REF!,B52&amp;LEFT($E$29,1),'국도18호선 포산~서망간'!$K5:$K44)</f>
        <v>#REF!</v>
      </c>
      <c r="G52" s="59" t="e">
        <f>COUNTIF('국도18호선 포산~서망간'!#REF!,B52&amp;LEFT($G$29,1))</f>
        <v>#REF!</v>
      </c>
      <c r="H52" s="60" t="e">
        <f>SUMIF('국도18호선 포산~서망간'!#REF!,B52&amp;LEFT($G$29,1),'국도18호선 포산~서망간'!$K5:$K44)</f>
        <v>#REF!</v>
      </c>
      <c r="I52" s="59" t="e">
        <f>COUNTIF('국도18호선 포산~서망간'!#REF!,B52&amp;LEFT($I$29,1))</f>
        <v>#REF!</v>
      </c>
      <c r="J52" s="60" t="e">
        <f>SUMIF('국도18호선 포산~서망간'!#REF!,B52&amp;LEFT($I$29,1),'국도18호선 포산~서망간'!$K5:$K44)</f>
        <v>#REF!</v>
      </c>
      <c r="K52" s="53"/>
    </row>
    <row r="53" spans="1:11" s="58" customFormat="1" ht="27" customHeight="1">
      <c r="A53" s="53" t="s">
        <v>50</v>
      </c>
      <c r="B53" s="53" t="s">
        <v>51</v>
      </c>
      <c r="C53" s="59" t="e">
        <f t="shared" si="40"/>
        <v>#REF!</v>
      </c>
      <c r="D53" s="60" t="e">
        <f t="shared" si="40"/>
        <v>#REF!</v>
      </c>
      <c r="E53" s="59" t="e">
        <f>COUNTIF('국도18호선 포산~서망간'!#REF!,B53&amp;LEFT($E$29,1))</f>
        <v>#REF!</v>
      </c>
      <c r="F53" s="60" t="e">
        <f>SUMIF('국도18호선 포산~서망간'!#REF!,B53&amp;LEFT($E$29,1),'국도18호선 포산~서망간'!$K5:$K44)</f>
        <v>#REF!</v>
      </c>
      <c r="G53" s="59" t="e">
        <f>COUNTIF('국도18호선 포산~서망간'!#REF!,B53&amp;LEFT($G$29,1))</f>
        <v>#REF!</v>
      </c>
      <c r="H53" s="60" t="e">
        <f>SUMIF('국도18호선 포산~서망간'!#REF!,B53&amp;LEFT($G$29,1),'국도18호선 포산~서망간'!$K5:$K44)</f>
        <v>#REF!</v>
      </c>
      <c r="I53" s="59" t="e">
        <f>COUNTIF('국도18호선 포산~서망간'!#REF!,B53&amp;LEFT($I$29,1))</f>
        <v>#REF!</v>
      </c>
      <c r="J53" s="60" t="e">
        <f>SUMIF('국도18호선 포산~서망간'!#REF!,B53&amp;LEFT($I$29,1),'국도18호선 포산~서망간'!$K5:$K44)</f>
        <v>#REF!</v>
      </c>
      <c r="K53" s="53"/>
    </row>
    <row r="54" spans="1:11" s="58" customFormat="1" ht="27" customHeight="1">
      <c r="A54" s="61" t="s">
        <v>3065</v>
      </c>
      <c r="B54" s="61" t="s">
        <v>3066</v>
      </c>
      <c r="C54" s="59" t="e">
        <f t="shared" si="40"/>
        <v>#REF!</v>
      </c>
      <c r="D54" s="60" t="e">
        <f t="shared" si="40"/>
        <v>#REF!</v>
      </c>
      <c r="E54" s="59" t="e">
        <f>COUNTIF('국도18호선 포산~서망간'!#REF!,B54&amp;LEFT($E$29,1))</f>
        <v>#REF!</v>
      </c>
      <c r="F54" s="60" t="e">
        <f>SUMIF('국도18호선 포산~서망간'!#REF!,B54&amp;LEFT($E$29,1),'국도18호선 포산~서망간'!$K5:$K44)</f>
        <v>#REF!</v>
      </c>
      <c r="G54" s="59" t="e">
        <f>COUNTIF('국도18호선 포산~서망간'!#REF!,B54&amp;LEFT($G$29,1))</f>
        <v>#REF!</v>
      </c>
      <c r="H54" s="60" t="e">
        <f>SUMIF('국도18호선 포산~서망간'!#REF!,B54&amp;LEFT($G$29,1),'국도18호선 포산~서망간'!$K5:$K44)</f>
        <v>#REF!</v>
      </c>
      <c r="I54" s="59" t="e">
        <f>COUNTIF('국도18호선 포산~서망간'!#REF!,B54&amp;LEFT($I$29,1))</f>
        <v>#REF!</v>
      </c>
      <c r="J54" s="60" t="e">
        <f>SUMIF('국도18호선 포산~서망간'!#REF!,B54&amp;LEFT($I$29,1),'국도18호선 포산~서망간'!$K5:$K44)</f>
        <v>#REF!</v>
      </c>
      <c r="K54" s="53"/>
    </row>
    <row r="55" spans="1:11" ht="39.950000000000003" customHeight="1">
      <c r="A55" s="54" t="s">
        <v>3055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</row>
    <row r="56" spans="1:11" s="58" customFormat="1" ht="20.100000000000001" customHeight="1">
      <c r="A56" s="186" t="s">
        <v>8</v>
      </c>
      <c r="B56" s="57"/>
      <c r="C56" s="186" t="s">
        <v>9</v>
      </c>
      <c r="D56" s="186"/>
      <c r="E56" s="186" t="s">
        <v>10</v>
      </c>
      <c r="F56" s="186"/>
      <c r="G56" s="186" t="s">
        <v>11</v>
      </c>
      <c r="H56" s="186"/>
      <c r="I56" s="186" t="s">
        <v>12</v>
      </c>
      <c r="J56" s="186"/>
      <c r="K56" s="186" t="s">
        <v>13</v>
      </c>
    </row>
    <row r="57" spans="1:11" s="58" customFormat="1" ht="20.100000000000001" customHeight="1">
      <c r="A57" s="186"/>
      <c r="B57" s="57"/>
      <c r="C57" s="53" t="s">
        <v>14</v>
      </c>
      <c r="D57" s="53" t="s">
        <v>15</v>
      </c>
      <c r="E57" s="53" t="s">
        <v>14</v>
      </c>
      <c r="F57" s="53" t="s">
        <v>15</v>
      </c>
      <c r="G57" s="53" t="s">
        <v>14</v>
      </c>
      <c r="H57" s="53" t="s">
        <v>15</v>
      </c>
      <c r="I57" s="53" t="s">
        <v>14</v>
      </c>
      <c r="J57" s="53" t="s">
        <v>15</v>
      </c>
      <c r="K57" s="186"/>
    </row>
    <row r="58" spans="1:11" s="58" customFormat="1" ht="27" customHeight="1">
      <c r="A58" s="53" t="s">
        <v>9</v>
      </c>
      <c r="B58" s="53"/>
      <c r="C58" s="59" t="e">
        <f t="shared" ref="C58:D81" si="42">SUM(E58,G58,I58)</f>
        <v>#REF!</v>
      </c>
      <c r="D58" s="60" t="e">
        <f t="shared" si="42"/>
        <v>#REF!</v>
      </c>
      <c r="E58" s="59" t="e">
        <f t="shared" ref="E58:J58" si="43">SUM(E59:E81)</f>
        <v>#REF!</v>
      </c>
      <c r="F58" s="60" t="e">
        <f t="shared" si="43"/>
        <v>#REF!</v>
      </c>
      <c r="G58" s="59" t="e">
        <f t="shared" si="43"/>
        <v>#REF!</v>
      </c>
      <c r="H58" s="60" t="e">
        <f t="shared" si="43"/>
        <v>#REF!</v>
      </c>
      <c r="I58" s="59" t="e">
        <f t="shared" si="43"/>
        <v>#REF!</v>
      </c>
      <c r="J58" s="60" t="e">
        <f t="shared" si="43"/>
        <v>#REF!</v>
      </c>
      <c r="K58" s="53"/>
    </row>
    <row r="59" spans="1:11" s="58" customFormat="1" ht="27" customHeight="1">
      <c r="A59" s="53" t="s">
        <v>16</v>
      </c>
      <c r="B59" s="53" t="s">
        <v>16</v>
      </c>
      <c r="C59" s="59" t="e">
        <f t="shared" si="42"/>
        <v>#REF!</v>
      </c>
      <c r="D59" s="60" t="e">
        <f t="shared" si="42"/>
        <v>#REF!</v>
      </c>
      <c r="E59" s="59" t="e">
        <f>COUNTIF(#REF!,B59&amp;LEFT($E$29,1))</f>
        <v>#REF!</v>
      </c>
      <c r="F59" s="60" t="e">
        <f>SUMIF(#REF!,B59&amp;LEFT($E$29,1),#REF!)</f>
        <v>#REF!</v>
      </c>
      <c r="G59" s="59" t="e">
        <f>COUNTIF(#REF!,B59&amp;LEFT($G$29,1))</f>
        <v>#REF!</v>
      </c>
      <c r="H59" s="60" t="e">
        <f>SUMIF(#REF!,B59&amp;LEFT($G$29,1),#REF!)</f>
        <v>#REF!</v>
      </c>
      <c r="I59" s="59" t="e">
        <f>COUNTIF(#REF!,B59&amp;LEFT($I$29,1))</f>
        <v>#REF!</v>
      </c>
      <c r="J59" s="60" t="e">
        <f>SUMIF(#REF!,B59&amp;LEFT($I$29,1),#REF!)</f>
        <v>#REF!</v>
      </c>
      <c r="K59" s="53"/>
    </row>
    <row r="60" spans="1:11" s="58" customFormat="1" ht="27" customHeight="1">
      <c r="A60" s="53" t="s">
        <v>17</v>
      </c>
      <c r="B60" s="53" t="s">
        <v>17</v>
      </c>
      <c r="C60" s="59" t="e">
        <f t="shared" si="42"/>
        <v>#REF!</v>
      </c>
      <c r="D60" s="60" t="e">
        <f t="shared" si="42"/>
        <v>#REF!</v>
      </c>
      <c r="E60" s="59" t="e">
        <f>COUNTIF(#REF!,B60&amp;LEFT($E$29,1))</f>
        <v>#REF!</v>
      </c>
      <c r="F60" s="60" t="e">
        <f>SUMIF(#REF!,B60&amp;LEFT($E$29,1),#REF!)</f>
        <v>#REF!</v>
      </c>
      <c r="G60" s="59" t="e">
        <f>COUNTIF(#REF!,B60&amp;LEFT($G$29,1))</f>
        <v>#REF!</v>
      </c>
      <c r="H60" s="60" t="e">
        <f>SUMIF(#REF!,B60&amp;LEFT($G$29,1),#REF!)</f>
        <v>#REF!</v>
      </c>
      <c r="I60" s="59" t="e">
        <f>COUNTIF(#REF!,B60&amp;LEFT($I$29,1))</f>
        <v>#REF!</v>
      </c>
      <c r="J60" s="60" t="e">
        <f>SUMIF(#REF!,B60&amp;LEFT($I$29,1),#REF!)</f>
        <v>#REF!</v>
      </c>
      <c r="K60" s="53"/>
    </row>
    <row r="61" spans="1:11" s="58" customFormat="1" ht="27" customHeight="1">
      <c r="A61" s="53" t="s">
        <v>18</v>
      </c>
      <c r="B61" s="53" t="s">
        <v>19</v>
      </c>
      <c r="C61" s="59" t="e">
        <f t="shared" si="42"/>
        <v>#REF!</v>
      </c>
      <c r="D61" s="60" t="e">
        <f t="shared" si="42"/>
        <v>#REF!</v>
      </c>
      <c r="E61" s="59" t="e">
        <f>COUNTIF(#REF!,B61&amp;LEFT($E$29,1))</f>
        <v>#REF!</v>
      </c>
      <c r="F61" s="60" t="e">
        <f>SUMIF(#REF!,B61&amp;LEFT($E$29,1),#REF!)</f>
        <v>#REF!</v>
      </c>
      <c r="G61" s="59" t="e">
        <f>COUNTIF(#REF!,B61&amp;LEFT($G$29,1))</f>
        <v>#REF!</v>
      </c>
      <c r="H61" s="60" t="e">
        <f>SUMIF(#REF!,B61&amp;LEFT($G$29,1),#REF!)</f>
        <v>#REF!</v>
      </c>
      <c r="I61" s="59" t="e">
        <f>COUNTIF(#REF!,B61&amp;LEFT($I$29,1))</f>
        <v>#REF!</v>
      </c>
      <c r="J61" s="60" t="e">
        <f>SUMIF(#REF!,B61&amp;LEFT($I$29,1),#REF!)</f>
        <v>#REF!</v>
      </c>
      <c r="K61" s="53"/>
    </row>
    <row r="62" spans="1:11" s="58" customFormat="1" ht="27" customHeight="1">
      <c r="A62" s="53" t="s">
        <v>20</v>
      </c>
      <c r="B62" s="53" t="s">
        <v>21</v>
      </c>
      <c r="C62" s="59" t="e">
        <f t="shared" si="42"/>
        <v>#REF!</v>
      </c>
      <c r="D62" s="60" t="e">
        <f t="shared" si="42"/>
        <v>#REF!</v>
      </c>
      <c r="E62" s="59" t="e">
        <f>COUNTIF(#REF!,B62&amp;LEFT($E$29,1))</f>
        <v>#REF!</v>
      </c>
      <c r="F62" s="60" t="e">
        <f>SUMIF(#REF!,B62&amp;LEFT($E$29,1),#REF!)</f>
        <v>#REF!</v>
      </c>
      <c r="G62" s="59" t="e">
        <f>COUNTIF(#REF!,B62&amp;LEFT($G$29,1))</f>
        <v>#REF!</v>
      </c>
      <c r="H62" s="60" t="e">
        <f>SUMIF(#REF!,B62&amp;LEFT($G$29,1),#REF!)</f>
        <v>#REF!</v>
      </c>
      <c r="I62" s="59" t="e">
        <f>COUNTIF(#REF!,B62&amp;LEFT($I$29,1))</f>
        <v>#REF!</v>
      </c>
      <c r="J62" s="60" t="e">
        <f>SUMIF(#REF!,B62&amp;LEFT($I$29,1),#REF!)</f>
        <v>#REF!</v>
      </c>
      <c r="K62" s="53"/>
    </row>
    <row r="63" spans="1:11" s="58" customFormat="1" ht="27" customHeight="1">
      <c r="A63" s="53" t="s">
        <v>22</v>
      </c>
      <c r="B63" s="53" t="s">
        <v>23</v>
      </c>
      <c r="C63" s="59" t="e">
        <f t="shared" si="42"/>
        <v>#REF!</v>
      </c>
      <c r="D63" s="60" t="e">
        <f t="shared" si="42"/>
        <v>#REF!</v>
      </c>
      <c r="E63" s="59" t="e">
        <f>COUNTIF(#REF!,B63&amp;LEFT($E$29,1))</f>
        <v>#REF!</v>
      </c>
      <c r="F63" s="60" t="e">
        <f>SUMIF(#REF!,B63&amp;LEFT($E$29,1),#REF!)</f>
        <v>#REF!</v>
      </c>
      <c r="G63" s="59" t="e">
        <f>COUNTIF(#REF!,B63&amp;LEFT($G$29,1))</f>
        <v>#REF!</v>
      </c>
      <c r="H63" s="60" t="e">
        <f>SUMIF(#REF!,B63&amp;LEFT($G$29,1),#REF!)</f>
        <v>#REF!</v>
      </c>
      <c r="I63" s="59" t="e">
        <f>COUNTIF(#REF!,B63&amp;LEFT($I$29,1))</f>
        <v>#REF!</v>
      </c>
      <c r="J63" s="60" t="e">
        <f>SUMIF(#REF!,B63&amp;LEFT($I$29,1),#REF!)</f>
        <v>#REF!</v>
      </c>
      <c r="K63" s="53"/>
    </row>
    <row r="64" spans="1:11" s="58" customFormat="1" ht="27" customHeight="1">
      <c r="A64" s="53" t="s">
        <v>24</v>
      </c>
      <c r="B64" s="53" t="s">
        <v>25</v>
      </c>
      <c r="C64" s="59" t="e">
        <f t="shared" si="42"/>
        <v>#REF!</v>
      </c>
      <c r="D64" s="60" t="e">
        <f t="shared" si="42"/>
        <v>#REF!</v>
      </c>
      <c r="E64" s="59" t="e">
        <f>COUNTIF(#REF!,B64&amp;LEFT($E$29,1))</f>
        <v>#REF!</v>
      </c>
      <c r="F64" s="60" t="e">
        <f>SUMIF(#REF!,B64&amp;LEFT($E$29,1),#REF!)</f>
        <v>#REF!</v>
      </c>
      <c r="G64" s="59" t="e">
        <f>COUNTIF(#REF!,B64&amp;LEFT($G$29,1))</f>
        <v>#REF!</v>
      </c>
      <c r="H64" s="60" t="e">
        <f>SUMIF(#REF!,B64&amp;LEFT($G$29,1),#REF!)</f>
        <v>#REF!</v>
      </c>
      <c r="I64" s="59" t="e">
        <f>COUNTIF(#REF!,B64&amp;LEFT($I$29,1))</f>
        <v>#REF!</v>
      </c>
      <c r="J64" s="60" t="e">
        <f>SUMIF(#REF!,B64&amp;LEFT($I$29,1),#REF!)</f>
        <v>#REF!</v>
      </c>
      <c r="K64" s="53"/>
    </row>
    <row r="65" spans="1:11" s="58" customFormat="1" ht="27" customHeight="1">
      <c r="A65" s="53" t="s">
        <v>26</v>
      </c>
      <c r="B65" s="53" t="s">
        <v>27</v>
      </c>
      <c r="C65" s="59" t="e">
        <f t="shared" si="42"/>
        <v>#REF!</v>
      </c>
      <c r="D65" s="60" t="e">
        <f t="shared" si="42"/>
        <v>#REF!</v>
      </c>
      <c r="E65" s="59" t="e">
        <f>COUNTIF(#REF!,B65&amp;LEFT($E$29,1))</f>
        <v>#REF!</v>
      </c>
      <c r="F65" s="60" t="e">
        <f>SUMIF(#REF!,B65&amp;LEFT($E$29,1),#REF!)</f>
        <v>#REF!</v>
      </c>
      <c r="G65" s="59" t="e">
        <f>COUNTIF(#REF!,B65&amp;LEFT($G$29,1))</f>
        <v>#REF!</v>
      </c>
      <c r="H65" s="60" t="e">
        <f>SUMIF(#REF!,B65&amp;LEFT($G$29,1),#REF!)</f>
        <v>#REF!</v>
      </c>
      <c r="I65" s="59" t="e">
        <f>COUNTIF(#REF!,B65&amp;LEFT($I$29,1))</f>
        <v>#REF!</v>
      </c>
      <c r="J65" s="60" t="e">
        <f>SUMIF(#REF!,B65&amp;LEFT($I$29,1),#REF!)</f>
        <v>#REF!</v>
      </c>
      <c r="K65" s="53"/>
    </row>
    <row r="66" spans="1:11" s="58" customFormat="1" ht="27" customHeight="1">
      <c r="A66" s="53" t="s">
        <v>28</v>
      </c>
      <c r="B66" s="53" t="s">
        <v>29</v>
      </c>
      <c r="C66" s="59" t="e">
        <f t="shared" si="42"/>
        <v>#REF!</v>
      </c>
      <c r="D66" s="60" t="e">
        <f t="shared" si="42"/>
        <v>#REF!</v>
      </c>
      <c r="E66" s="59" t="e">
        <f>COUNTIF(#REF!,B66&amp;LEFT($E$29,1))</f>
        <v>#REF!</v>
      </c>
      <c r="F66" s="60" t="e">
        <f>SUMIF(#REF!,B66&amp;LEFT($E$29,1),#REF!)</f>
        <v>#REF!</v>
      </c>
      <c r="G66" s="59" t="e">
        <f>COUNTIF(#REF!,B66&amp;LEFT($G$29,1))</f>
        <v>#REF!</v>
      </c>
      <c r="H66" s="60" t="e">
        <f>SUMIF(#REF!,B66&amp;LEFT($G$29,1),#REF!)</f>
        <v>#REF!</v>
      </c>
      <c r="I66" s="59" t="e">
        <f>COUNTIF(#REF!,B66&amp;LEFT($I$29,1))</f>
        <v>#REF!</v>
      </c>
      <c r="J66" s="60" t="e">
        <f>SUMIF(#REF!,B66&amp;LEFT($I$29,1),#REF!)</f>
        <v>#REF!</v>
      </c>
      <c r="K66" s="53"/>
    </row>
    <row r="67" spans="1:11" s="58" customFormat="1" ht="27" customHeight="1">
      <c r="A67" s="53" t="s">
        <v>30</v>
      </c>
      <c r="B67" s="53" t="s">
        <v>31</v>
      </c>
      <c r="C67" s="59" t="e">
        <f t="shared" si="42"/>
        <v>#REF!</v>
      </c>
      <c r="D67" s="60" t="e">
        <f t="shared" si="42"/>
        <v>#REF!</v>
      </c>
      <c r="E67" s="59" t="e">
        <f>COUNTIF(#REF!,B67&amp;LEFT($E$29,1))</f>
        <v>#REF!</v>
      </c>
      <c r="F67" s="60" t="e">
        <f>SUMIF(#REF!,B67&amp;LEFT($E$29,1),#REF!)</f>
        <v>#REF!</v>
      </c>
      <c r="G67" s="59" t="e">
        <f>COUNTIF(#REF!,B67&amp;LEFT($G$29,1))</f>
        <v>#REF!</v>
      </c>
      <c r="H67" s="60" t="e">
        <f>SUMIF(#REF!,B67&amp;LEFT($G$29,1),#REF!)</f>
        <v>#REF!</v>
      </c>
      <c r="I67" s="59" t="e">
        <f>COUNTIF(#REF!,B67&amp;LEFT($I$29,1))</f>
        <v>#REF!</v>
      </c>
      <c r="J67" s="60" t="e">
        <f>SUMIF(#REF!,B67&amp;LEFT($I$29,1),#REF!)</f>
        <v>#REF!</v>
      </c>
      <c r="K67" s="53"/>
    </row>
    <row r="68" spans="1:11" s="58" customFormat="1" ht="27" customHeight="1">
      <c r="A68" s="53" t="s">
        <v>32</v>
      </c>
      <c r="B68" s="53" t="s">
        <v>33</v>
      </c>
      <c r="C68" s="59" t="e">
        <f t="shared" si="42"/>
        <v>#REF!</v>
      </c>
      <c r="D68" s="60" t="e">
        <f t="shared" si="42"/>
        <v>#REF!</v>
      </c>
      <c r="E68" s="59" t="e">
        <f>COUNTIF(#REF!,B68&amp;LEFT($E$29,1))</f>
        <v>#REF!</v>
      </c>
      <c r="F68" s="60" t="e">
        <f>SUMIF(#REF!,B68&amp;LEFT($E$29,1),#REF!)</f>
        <v>#REF!</v>
      </c>
      <c r="G68" s="59" t="e">
        <f>COUNTIF(#REF!,B68&amp;LEFT($G$29,1))</f>
        <v>#REF!</v>
      </c>
      <c r="H68" s="60" t="e">
        <f>SUMIF(#REF!,B68&amp;LEFT($G$29,1),#REF!)</f>
        <v>#REF!</v>
      </c>
      <c r="I68" s="59" t="e">
        <f>COUNTIF(#REF!,B68&amp;LEFT($I$29,1))</f>
        <v>#REF!</v>
      </c>
      <c r="J68" s="60" t="e">
        <f>SUMIF(#REF!,B68&amp;LEFT($I$29,1),#REF!)</f>
        <v>#REF!</v>
      </c>
      <c r="K68" s="53"/>
    </row>
    <row r="69" spans="1:11" s="58" customFormat="1" ht="27" customHeight="1">
      <c r="A69" s="53" t="s">
        <v>34</v>
      </c>
      <c r="B69" s="53" t="s">
        <v>35</v>
      </c>
      <c r="C69" s="59" t="e">
        <f t="shared" si="42"/>
        <v>#REF!</v>
      </c>
      <c r="D69" s="60" t="e">
        <f t="shared" si="42"/>
        <v>#REF!</v>
      </c>
      <c r="E69" s="59" t="e">
        <f>COUNTIF(#REF!,B69&amp;LEFT($E$29,1))</f>
        <v>#REF!</v>
      </c>
      <c r="F69" s="60" t="e">
        <f>SUMIF(#REF!,B69&amp;LEFT($E$29,1),#REF!)</f>
        <v>#REF!</v>
      </c>
      <c r="G69" s="59" t="e">
        <f>COUNTIF(#REF!,B69&amp;LEFT($G$29,1))</f>
        <v>#REF!</v>
      </c>
      <c r="H69" s="60" t="e">
        <f>SUMIF(#REF!,B69&amp;LEFT($G$29,1),#REF!)</f>
        <v>#REF!</v>
      </c>
      <c r="I69" s="59" t="e">
        <f>COUNTIF(#REF!,B69&amp;LEFT($I$29,1))</f>
        <v>#REF!</v>
      </c>
      <c r="J69" s="60" t="e">
        <f>SUMIF(#REF!,B69&amp;LEFT($I$29,1),#REF!)</f>
        <v>#REF!</v>
      </c>
      <c r="K69" s="53"/>
    </row>
    <row r="70" spans="1:11" s="58" customFormat="1" ht="27" customHeight="1">
      <c r="A70" s="53" t="s">
        <v>36</v>
      </c>
      <c r="B70" s="53" t="s">
        <v>37</v>
      </c>
      <c r="C70" s="59" t="e">
        <f t="shared" si="42"/>
        <v>#REF!</v>
      </c>
      <c r="D70" s="60" t="e">
        <f t="shared" si="42"/>
        <v>#REF!</v>
      </c>
      <c r="E70" s="59" t="e">
        <f>COUNTIF(#REF!,B70&amp;LEFT($E$29,1))</f>
        <v>#REF!</v>
      </c>
      <c r="F70" s="60" t="e">
        <f>SUMIF(#REF!,B70&amp;LEFT($E$29,1),#REF!)</f>
        <v>#REF!</v>
      </c>
      <c r="G70" s="59" t="e">
        <f>COUNTIF(#REF!,B70&amp;LEFT($G$29,1))</f>
        <v>#REF!</v>
      </c>
      <c r="H70" s="60" t="e">
        <f>SUMIF(#REF!,B70&amp;LEFT($G$29,1),#REF!)</f>
        <v>#REF!</v>
      </c>
      <c r="I70" s="59" t="e">
        <f>COUNTIF(#REF!,B70&amp;LEFT($I$29,1))</f>
        <v>#REF!</v>
      </c>
      <c r="J70" s="60" t="e">
        <f>SUMIF(#REF!,B70&amp;LEFT($I$29,1),#REF!)</f>
        <v>#REF!</v>
      </c>
      <c r="K70" s="53"/>
    </row>
    <row r="71" spans="1:11" s="58" customFormat="1" ht="27" customHeight="1">
      <c r="A71" s="53" t="s">
        <v>38</v>
      </c>
      <c r="B71" s="53" t="s">
        <v>39</v>
      </c>
      <c r="C71" s="59" t="e">
        <f t="shared" si="42"/>
        <v>#REF!</v>
      </c>
      <c r="D71" s="60" t="e">
        <f t="shared" si="42"/>
        <v>#REF!</v>
      </c>
      <c r="E71" s="59" t="e">
        <f>COUNTIF(#REF!,B71&amp;LEFT($E$29,1))</f>
        <v>#REF!</v>
      </c>
      <c r="F71" s="60" t="e">
        <f>SUMIF(#REF!,B71&amp;LEFT($E$29,1),#REF!)</f>
        <v>#REF!</v>
      </c>
      <c r="G71" s="59" t="e">
        <f>COUNTIF(#REF!,B71&amp;LEFT($G$29,1))</f>
        <v>#REF!</v>
      </c>
      <c r="H71" s="60" t="e">
        <f>SUMIF(#REF!,B71&amp;LEFT($G$29,1),#REF!)</f>
        <v>#REF!</v>
      </c>
      <c r="I71" s="59" t="e">
        <f>COUNTIF(#REF!,B71&amp;LEFT($I$29,1))</f>
        <v>#REF!</v>
      </c>
      <c r="J71" s="60" t="e">
        <f>SUMIF(#REF!,B71&amp;LEFT($I$29,1),#REF!)</f>
        <v>#REF!</v>
      </c>
      <c r="K71" s="53"/>
    </row>
    <row r="72" spans="1:11" s="58" customFormat="1" ht="27" customHeight="1">
      <c r="A72" s="53" t="s">
        <v>40</v>
      </c>
      <c r="B72" s="53" t="s">
        <v>41</v>
      </c>
      <c r="C72" s="59" t="e">
        <f t="shared" si="42"/>
        <v>#REF!</v>
      </c>
      <c r="D72" s="60" t="e">
        <f t="shared" si="42"/>
        <v>#REF!</v>
      </c>
      <c r="E72" s="59" t="e">
        <f>COUNTIF(#REF!,B72&amp;LEFT($E$29,1))</f>
        <v>#REF!</v>
      </c>
      <c r="F72" s="60" t="e">
        <f>SUMIF(#REF!,B72&amp;LEFT($E$29,1),#REF!)</f>
        <v>#REF!</v>
      </c>
      <c r="G72" s="59" t="e">
        <f>COUNTIF(#REF!,B72&amp;LEFT($G$29,1))</f>
        <v>#REF!</v>
      </c>
      <c r="H72" s="60" t="e">
        <f>SUMIF(#REF!,B72&amp;LEFT($G$29,1),#REF!)</f>
        <v>#REF!</v>
      </c>
      <c r="I72" s="59" t="e">
        <f>COUNTIF(#REF!,B72&amp;LEFT($I$29,1))</f>
        <v>#REF!</v>
      </c>
      <c r="J72" s="60" t="e">
        <f>SUMIF(#REF!,B72&amp;LEFT($I$29,1),#REF!)</f>
        <v>#REF!</v>
      </c>
      <c r="K72" s="53"/>
    </row>
    <row r="73" spans="1:11" s="58" customFormat="1" ht="27" customHeight="1">
      <c r="A73" s="53" t="s">
        <v>42</v>
      </c>
      <c r="B73" s="53" t="s">
        <v>43</v>
      </c>
      <c r="C73" s="59" t="e">
        <f t="shared" si="42"/>
        <v>#REF!</v>
      </c>
      <c r="D73" s="60" t="e">
        <f t="shared" si="42"/>
        <v>#REF!</v>
      </c>
      <c r="E73" s="59" t="e">
        <f>COUNTIF(#REF!,B73&amp;LEFT($E$29,1))</f>
        <v>#REF!</v>
      </c>
      <c r="F73" s="60" t="e">
        <f>SUMIF(#REF!,B73&amp;LEFT($E$29,1),#REF!)</f>
        <v>#REF!</v>
      </c>
      <c r="G73" s="59" t="e">
        <f>COUNTIF(#REF!,B73&amp;LEFT($G$29,1))</f>
        <v>#REF!</v>
      </c>
      <c r="H73" s="60" t="e">
        <f>SUMIF(#REF!,B73&amp;LEFT($G$29,1),#REF!)</f>
        <v>#REF!</v>
      </c>
      <c r="I73" s="59" t="e">
        <f>COUNTIF(#REF!,B73&amp;LEFT($I$29,1))</f>
        <v>#REF!</v>
      </c>
      <c r="J73" s="60" t="e">
        <f>SUMIF(#REF!,B73&amp;LEFT($I$29,1),#REF!)</f>
        <v>#REF!</v>
      </c>
      <c r="K73" s="53"/>
    </row>
    <row r="74" spans="1:11" s="58" customFormat="1" ht="27" customHeight="1">
      <c r="A74" s="53" t="s">
        <v>44</v>
      </c>
      <c r="B74" s="53" t="s">
        <v>45</v>
      </c>
      <c r="C74" s="59" t="e">
        <f t="shared" si="42"/>
        <v>#REF!</v>
      </c>
      <c r="D74" s="60" t="e">
        <f t="shared" si="42"/>
        <v>#REF!</v>
      </c>
      <c r="E74" s="59" t="e">
        <f>COUNTIF(#REF!,B74&amp;LEFT($E$29,1))</f>
        <v>#REF!</v>
      </c>
      <c r="F74" s="60" t="e">
        <f>SUMIF(#REF!,B74&amp;LEFT($E$29,1),#REF!)</f>
        <v>#REF!</v>
      </c>
      <c r="G74" s="59" t="e">
        <f>COUNTIF(#REF!,B74&amp;LEFT($G$29,1))</f>
        <v>#REF!</v>
      </c>
      <c r="H74" s="60" t="e">
        <f>SUMIF(#REF!,B74&amp;LEFT($G$29,1),#REF!)</f>
        <v>#REF!</v>
      </c>
      <c r="I74" s="59" t="e">
        <f>COUNTIF(#REF!,B74&amp;LEFT($I$29,1))</f>
        <v>#REF!</v>
      </c>
      <c r="J74" s="60" t="e">
        <f>SUMIF(#REF!,B74&amp;LEFT($I$29,1),#REF!)</f>
        <v>#REF!</v>
      </c>
      <c r="K74" s="53"/>
    </row>
    <row r="75" spans="1:11" s="58" customFormat="1" ht="27" customHeight="1">
      <c r="A75" s="53" t="s">
        <v>46</v>
      </c>
      <c r="B75" s="53" t="s">
        <v>47</v>
      </c>
      <c r="C75" s="59" t="e">
        <f t="shared" si="42"/>
        <v>#REF!</v>
      </c>
      <c r="D75" s="60" t="e">
        <f t="shared" si="42"/>
        <v>#REF!</v>
      </c>
      <c r="E75" s="59" t="e">
        <f>COUNTIF(#REF!,B75&amp;LEFT($E$29,1))</f>
        <v>#REF!</v>
      </c>
      <c r="F75" s="60" t="e">
        <f>SUMIF(#REF!,B75&amp;LEFT($E$29,1),#REF!)</f>
        <v>#REF!</v>
      </c>
      <c r="G75" s="59" t="e">
        <f>COUNTIF(#REF!,B75&amp;LEFT($G$29,1))</f>
        <v>#REF!</v>
      </c>
      <c r="H75" s="60" t="e">
        <f>SUMIF(#REF!,B75&amp;LEFT($G$29,1),#REF!)</f>
        <v>#REF!</v>
      </c>
      <c r="I75" s="59" t="e">
        <f>COUNTIF(#REF!,B75&amp;LEFT($I$29,1))</f>
        <v>#REF!</v>
      </c>
      <c r="J75" s="60" t="e">
        <f>SUMIF(#REF!,B75&amp;LEFT($I$29,1),#REF!)</f>
        <v>#REF!</v>
      </c>
      <c r="K75" s="53"/>
    </row>
    <row r="76" spans="1:11" s="58" customFormat="1" ht="27" customHeight="1">
      <c r="A76" s="53" t="s">
        <v>4</v>
      </c>
      <c r="B76" s="53" t="s">
        <v>5</v>
      </c>
      <c r="C76" s="59" t="e">
        <f t="shared" si="42"/>
        <v>#REF!</v>
      </c>
      <c r="D76" s="60" t="e">
        <f t="shared" si="42"/>
        <v>#REF!</v>
      </c>
      <c r="E76" s="59" t="e">
        <f>COUNTIF(#REF!,B76&amp;LEFT($E$29,1))</f>
        <v>#REF!</v>
      </c>
      <c r="F76" s="60" t="e">
        <f>SUMIF(#REF!,B76&amp;LEFT($E$29,1),#REF!)</f>
        <v>#REF!</v>
      </c>
      <c r="G76" s="59" t="e">
        <f>COUNTIF(#REF!,B76&amp;LEFT($G$29,1))</f>
        <v>#REF!</v>
      </c>
      <c r="H76" s="60" t="e">
        <f>SUMIF(#REF!,B76&amp;LEFT($G$29,1),#REF!)</f>
        <v>#REF!</v>
      </c>
      <c r="I76" s="59" t="e">
        <f>COUNTIF(#REF!,B76&amp;LEFT($I$29,1))</f>
        <v>#REF!</v>
      </c>
      <c r="J76" s="60" t="e">
        <f>SUMIF(#REF!,B76&amp;LEFT($I$29,1),#REF!)</f>
        <v>#REF!</v>
      </c>
      <c r="K76" s="53"/>
    </row>
    <row r="77" spans="1:11" s="58" customFormat="1" ht="27" customHeight="1">
      <c r="A77" s="53" t="s">
        <v>6</v>
      </c>
      <c r="B77" s="53" t="s">
        <v>7</v>
      </c>
      <c r="C77" s="59" t="e">
        <f t="shared" si="42"/>
        <v>#REF!</v>
      </c>
      <c r="D77" s="60" t="e">
        <f t="shared" si="42"/>
        <v>#REF!</v>
      </c>
      <c r="E77" s="59" t="e">
        <f>COUNTIF(#REF!,B77&amp;LEFT($E$29,1))</f>
        <v>#REF!</v>
      </c>
      <c r="F77" s="60" t="e">
        <f>SUMIF(#REF!,B77&amp;LEFT($E$29,1),#REF!)</f>
        <v>#REF!</v>
      </c>
      <c r="G77" s="59" t="e">
        <f>COUNTIF(#REF!,B77&amp;LEFT($G$29,1))</f>
        <v>#REF!</v>
      </c>
      <c r="H77" s="60" t="e">
        <f>SUMIF(#REF!,B77&amp;LEFT($G$29,1),#REF!)</f>
        <v>#REF!</v>
      </c>
      <c r="I77" s="59" t="e">
        <f>COUNTIF(#REF!,B77&amp;LEFT($I$29,1))</f>
        <v>#REF!</v>
      </c>
      <c r="J77" s="60" t="e">
        <f>SUMIF(#REF!,B77&amp;LEFT($I$29,1),#REF!)</f>
        <v>#REF!</v>
      </c>
      <c r="K77" s="53"/>
    </row>
    <row r="78" spans="1:11" s="58" customFormat="1" ht="27" customHeight="1">
      <c r="A78" s="53" t="s">
        <v>89</v>
      </c>
      <c r="B78" s="53" t="s">
        <v>90</v>
      </c>
      <c r="C78" s="59" t="e">
        <f t="shared" si="42"/>
        <v>#REF!</v>
      </c>
      <c r="D78" s="60" t="e">
        <f t="shared" si="42"/>
        <v>#REF!</v>
      </c>
      <c r="E78" s="59" t="e">
        <f>COUNTIF(#REF!,B78&amp;LEFT($E$29,1))</f>
        <v>#REF!</v>
      </c>
      <c r="F78" s="60" t="e">
        <f>SUMIF(#REF!,B78&amp;LEFT($E$29,1),#REF!)</f>
        <v>#REF!</v>
      </c>
      <c r="G78" s="59" t="e">
        <f>COUNTIF(#REF!,B78&amp;LEFT($G$29,1))</f>
        <v>#REF!</v>
      </c>
      <c r="H78" s="60" t="e">
        <f>SUMIF(#REF!,B78&amp;LEFT($G$29,1),#REF!)</f>
        <v>#REF!</v>
      </c>
      <c r="I78" s="59" t="e">
        <f>COUNTIF(#REF!,B78&amp;LEFT($I$29,1))</f>
        <v>#REF!</v>
      </c>
      <c r="J78" s="60" t="e">
        <f>SUMIF(#REF!,B78&amp;LEFT($I$29,1),#REF!)</f>
        <v>#REF!</v>
      </c>
      <c r="K78" s="53"/>
    </row>
    <row r="79" spans="1:11" s="58" customFormat="1" ht="27" customHeight="1">
      <c r="A79" s="53" t="s">
        <v>48</v>
      </c>
      <c r="B79" s="53" t="s">
        <v>49</v>
      </c>
      <c r="C79" s="59" t="e">
        <f t="shared" si="42"/>
        <v>#REF!</v>
      </c>
      <c r="D79" s="60" t="e">
        <f t="shared" si="42"/>
        <v>#REF!</v>
      </c>
      <c r="E79" s="59" t="e">
        <f>COUNTIF(#REF!,B79&amp;LEFT($E$29,1))</f>
        <v>#REF!</v>
      </c>
      <c r="F79" s="60" t="e">
        <f>SUMIF(#REF!,B79&amp;LEFT($E$29,1),#REF!)</f>
        <v>#REF!</v>
      </c>
      <c r="G79" s="59" t="e">
        <f>COUNTIF(#REF!,B79&amp;LEFT($G$29,1))</f>
        <v>#REF!</v>
      </c>
      <c r="H79" s="60" t="e">
        <f>SUMIF(#REF!,B79&amp;LEFT($G$29,1),#REF!)</f>
        <v>#REF!</v>
      </c>
      <c r="I79" s="59" t="e">
        <f>COUNTIF(#REF!,B79&amp;LEFT($I$29,1))</f>
        <v>#REF!</v>
      </c>
      <c r="J79" s="60" t="e">
        <f>SUMIF(#REF!,B79&amp;LEFT($I$29,1),#REF!)</f>
        <v>#REF!</v>
      </c>
      <c r="K79" s="53"/>
    </row>
    <row r="80" spans="1:11" s="58" customFormat="1" ht="27" customHeight="1">
      <c r="A80" s="53" t="s">
        <v>50</v>
      </c>
      <c r="B80" s="53" t="s">
        <v>51</v>
      </c>
      <c r="C80" s="59" t="e">
        <f t="shared" si="42"/>
        <v>#REF!</v>
      </c>
      <c r="D80" s="60" t="e">
        <f t="shared" si="42"/>
        <v>#REF!</v>
      </c>
      <c r="E80" s="59" t="e">
        <f>COUNTIF(#REF!,B80&amp;LEFT($E$29,1))</f>
        <v>#REF!</v>
      </c>
      <c r="F80" s="60" t="e">
        <f>SUMIF(#REF!,B80&amp;LEFT($E$29,1),#REF!)</f>
        <v>#REF!</v>
      </c>
      <c r="G80" s="59" t="e">
        <f>COUNTIF(#REF!,B80&amp;LEFT($G$29,1))</f>
        <v>#REF!</v>
      </c>
      <c r="H80" s="60" t="e">
        <f>SUMIF(#REF!,B80&amp;LEFT($G$29,1),#REF!)</f>
        <v>#REF!</v>
      </c>
      <c r="I80" s="59" t="e">
        <f>COUNTIF(#REF!,B80&amp;LEFT($I$29,1))</f>
        <v>#REF!</v>
      </c>
      <c r="J80" s="60" t="e">
        <f>SUMIF(#REF!,B80&amp;LEFT($I$29,1),#REF!)</f>
        <v>#REF!</v>
      </c>
      <c r="K80" s="53"/>
    </row>
    <row r="81" spans="1:11" s="58" customFormat="1" ht="27" customHeight="1">
      <c r="A81" s="61" t="s">
        <v>3065</v>
      </c>
      <c r="B81" s="61" t="s">
        <v>3066</v>
      </c>
      <c r="C81" s="59" t="e">
        <f t="shared" si="42"/>
        <v>#REF!</v>
      </c>
      <c r="D81" s="60" t="e">
        <f t="shared" si="42"/>
        <v>#REF!</v>
      </c>
      <c r="E81" s="59" t="e">
        <f>COUNTIF(#REF!,B81&amp;LEFT($E$29,1))</f>
        <v>#REF!</v>
      </c>
      <c r="F81" s="60" t="e">
        <f>SUMIF(#REF!,B81&amp;LEFT($E$29,1),#REF!)</f>
        <v>#REF!</v>
      </c>
      <c r="G81" s="59" t="e">
        <f>COUNTIF(#REF!,B81&amp;LEFT($G$29,1))</f>
        <v>#REF!</v>
      </c>
      <c r="H81" s="60" t="e">
        <f>SUMIF(#REF!,B81&amp;LEFT($G$29,1),#REF!)</f>
        <v>#REF!</v>
      </c>
      <c r="I81" s="59" t="e">
        <f>COUNTIF(#REF!,B81&amp;LEFT($I$29,1))</f>
        <v>#REF!</v>
      </c>
      <c r="J81" s="60" t="e">
        <f>SUMIF(#REF!,B81&amp;LEFT($I$29,1),#REF!)</f>
        <v>#REF!</v>
      </c>
      <c r="K81" s="53"/>
    </row>
    <row r="82" spans="1:11" ht="39.950000000000003" customHeight="1">
      <c r="A82" s="54" t="s">
        <v>3056</v>
      </c>
      <c r="B82" s="55"/>
      <c r="C82" s="55"/>
      <c r="D82" s="55"/>
      <c r="E82" s="55"/>
      <c r="F82" s="55"/>
      <c r="G82" s="55"/>
      <c r="H82" s="55"/>
      <c r="I82" s="55"/>
      <c r="J82" s="55"/>
      <c r="K82" s="55"/>
    </row>
    <row r="83" spans="1:11" s="58" customFormat="1" ht="20.100000000000001" customHeight="1">
      <c r="A83" s="186" t="s">
        <v>8</v>
      </c>
      <c r="B83" s="57"/>
      <c r="C83" s="186" t="s">
        <v>9</v>
      </c>
      <c r="D83" s="186"/>
      <c r="E83" s="186" t="s">
        <v>10</v>
      </c>
      <c r="F83" s="186"/>
      <c r="G83" s="186" t="s">
        <v>11</v>
      </c>
      <c r="H83" s="186"/>
      <c r="I83" s="186" t="s">
        <v>12</v>
      </c>
      <c r="J83" s="186"/>
      <c r="K83" s="186" t="s">
        <v>13</v>
      </c>
    </row>
    <row r="84" spans="1:11" s="58" customFormat="1" ht="20.100000000000001" customHeight="1">
      <c r="A84" s="186"/>
      <c r="B84" s="57"/>
      <c r="C84" s="53" t="s">
        <v>14</v>
      </c>
      <c r="D84" s="53" t="s">
        <v>15</v>
      </c>
      <c r="E84" s="53" t="s">
        <v>14</v>
      </c>
      <c r="F84" s="53" t="s">
        <v>15</v>
      </c>
      <c r="G84" s="53" t="s">
        <v>14</v>
      </c>
      <c r="H84" s="53" t="s">
        <v>15</v>
      </c>
      <c r="I84" s="53" t="s">
        <v>14</v>
      </c>
      <c r="J84" s="53" t="s">
        <v>15</v>
      </c>
      <c r="K84" s="186"/>
    </row>
    <row r="85" spans="1:11" s="58" customFormat="1" ht="27" customHeight="1">
      <c r="A85" s="53" t="s">
        <v>9</v>
      </c>
      <c r="B85" s="53"/>
      <c r="C85" s="59" t="e">
        <f t="shared" ref="C85:D108" si="44">SUM(E85,G85,I85)</f>
        <v>#REF!</v>
      </c>
      <c r="D85" s="60" t="e">
        <f t="shared" si="44"/>
        <v>#REF!</v>
      </c>
      <c r="E85" s="59" t="e">
        <f t="shared" ref="E85:J85" si="45">SUM(E86:E108)</f>
        <v>#REF!</v>
      </c>
      <c r="F85" s="60" t="e">
        <f>SUM(F86:F108)</f>
        <v>#REF!</v>
      </c>
      <c r="G85" s="59" t="e">
        <f t="shared" si="45"/>
        <v>#REF!</v>
      </c>
      <c r="H85" s="60" t="e">
        <f t="shared" si="45"/>
        <v>#REF!</v>
      </c>
      <c r="I85" s="59" t="e">
        <f t="shared" si="45"/>
        <v>#REF!</v>
      </c>
      <c r="J85" s="60" t="e">
        <f t="shared" si="45"/>
        <v>#REF!</v>
      </c>
      <c r="K85" s="53"/>
    </row>
    <row r="86" spans="1:11" s="58" customFormat="1" ht="27" customHeight="1">
      <c r="A86" s="53" t="s">
        <v>16</v>
      </c>
      <c r="B86" s="53" t="s">
        <v>16</v>
      </c>
      <c r="C86" s="59" t="e">
        <f t="shared" si="44"/>
        <v>#REF!</v>
      </c>
      <c r="D86" s="60" t="e">
        <f t="shared" si="44"/>
        <v>#REF!</v>
      </c>
      <c r="E86" s="59" t="e">
        <f>COUNTIF(#REF!,B86&amp;LEFT($E$29,1))</f>
        <v>#REF!</v>
      </c>
      <c r="F86" s="60" t="e">
        <f>SUMIF(#REF!,B86&amp;LEFT($E$29,1),#REF!)</f>
        <v>#REF!</v>
      </c>
      <c r="G86" s="59" t="e">
        <f>COUNTIF(#REF!,B86&amp;LEFT($G$29,1))</f>
        <v>#REF!</v>
      </c>
      <c r="H86" s="60" t="e">
        <f>SUMIF(#REF!,B86&amp;LEFT($G$29,1),#REF!)</f>
        <v>#REF!</v>
      </c>
      <c r="I86" s="59" t="e">
        <f>COUNTIF(#REF!,B86&amp;LEFT($I$29,1))</f>
        <v>#REF!</v>
      </c>
      <c r="J86" s="60" t="e">
        <f>SUMIF(#REF!,B86&amp;LEFT($I$29,1),#REF!)</f>
        <v>#REF!</v>
      </c>
      <c r="K86" s="53"/>
    </row>
    <row r="87" spans="1:11" s="58" customFormat="1" ht="27" customHeight="1">
      <c r="A87" s="53" t="s">
        <v>17</v>
      </c>
      <c r="B87" s="53" t="s">
        <v>17</v>
      </c>
      <c r="C87" s="59" t="e">
        <f t="shared" si="44"/>
        <v>#REF!</v>
      </c>
      <c r="D87" s="60" t="e">
        <f t="shared" si="44"/>
        <v>#REF!</v>
      </c>
      <c r="E87" s="59" t="e">
        <f>COUNTIF(#REF!,B87&amp;LEFT($E$29,1))</f>
        <v>#REF!</v>
      </c>
      <c r="F87" s="60" t="e">
        <f>SUMIF(#REF!,B87&amp;LEFT($E$29,1),#REF!)</f>
        <v>#REF!</v>
      </c>
      <c r="G87" s="59" t="e">
        <f>COUNTIF(#REF!,B87&amp;LEFT($G$29,1))</f>
        <v>#REF!</v>
      </c>
      <c r="H87" s="60" t="e">
        <f>SUMIF(#REF!,B87&amp;LEFT($G$29,1),#REF!)</f>
        <v>#REF!</v>
      </c>
      <c r="I87" s="59" t="e">
        <f>COUNTIF(#REF!,B87&amp;LEFT($I$29,1))</f>
        <v>#REF!</v>
      </c>
      <c r="J87" s="60" t="e">
        <f>SUMIF(#REF!,B87&amp;LEFT($I$29,1),#REF!)</f>
        <v>#REF!</v>
      </c>
      <c r="K87" s="53"/>
    </row>
    <row r="88" spans="1:11" s="58" customFormat="1" ht="27" customHeight="1">
      <c r="A88" s="53" t="s">
        <v>18</v>
      </c>
      <c r="B88" s="53" t="s">
        <v>19</v>
      </c>
      <c r="C88" s="59" t="e">
        <f t="shared" si="44"/>
        <v>#REF!</v>
      </c>
      <c r="D88" s="60" t="e">
        <f t="shared" si="44"/>
        <v>#REF!</v>
      </c>
      <c r="E88" s="59" t="e">
        <f>COUNTIF(#REF!,B88&amp;LEFT($E$29,1))</f>
        <v>#REF!</v>
      </c>
      <c r="F88" s="60" t="e">
        <f>SUMIF(#REF!,B88&amp;LEFT($E$29,1),#REF!)</f>
        <v>#REF!</v>
      </c>
      <c r="G88" s="59" t="e">
        <f>COUNTIF(#REF!,B88&amp;LEFT($G$29,1))</f>
        <v>#REF!</v>
      </c>
      <c r="H88" s="60" t="e">
        <f>SUMIF(#REF!,B88&amp;LEFT($G$29,1),#REF!)</f>
        <v>#REF!</v>
      </c>
      <c r="I88" s="59" t="e">
        <f>COUNTIF(#REF!,B88&amp;LEFT($I$29,1))</f>
        <v>#REF!</v>
      </c>
      <c r="J88" s="60" t="e">
        <f>SUMIF(#REF!,B88&amp;LEFT($I$29,1),#REF!)</f>
        <v>#REF!</v>
      </c>
      <c r="K88" s="53"/>
    </row>
    <row r="89" spans="1:11" s="58" customFormat="1" ht="27" customHeight="1">
      <c r="A89" s="53" t="s">
        <v>20</v>
      </c>
      <c r="B89" s="53" t="s">
        <v>21</v>
      </c>
      <c r="C89" s="59" t="e">
        <f t="shared" si="44"/>
        <v>#REF!</v>
      </c>
      <c r="D89" s="60" t="e">
        <f t="shared" si="44"/>
        <v>#REF!</v>
      </c>
      <c r="E89" s="59" t="e">
        <f>COUNTIF(#REF!,B89&amp;LEFT($E$29,1))</f>
        <v>#REF!</v>
      </c>
      <c r="F89" s="60" t="e">
        <f>SUMIF(#REF!,B89&amp;LEFT($E$29,1),#REF!)</f>
        <v>#REF!</v>
      </c>
      <c r="G89" s="59" t="e">
        <f>COUNTIF(#REF!,B89&amp;LEFT($G$29,1))</f>
        <v>#REF!</v>
      </c>
      <c r="H89" s="60" t="e">
        <f>SUMIF(#REF!,B89&amp;LEFT($G$29,1),#REF!)</f>
        <v>#REF!</v>
      </c>
      <c r="I89" s="59" t="e">
        <f>COUNTIF(#REF!,B89&amp;LEFT($I$29,1))</f>
        <v>#REF!</v>
      </c>
      <c r="J89" s="60" t="e">
        <f>SUMIF(#REF!,B89&amp;LEFT($I$29,1),#REF!)</f>
        <v>#REF!</v>
      </c>
      <c r="K89" s="53"/>
    </row>
    <row r="90" spans="1:11" s="58" customFormat="1" ht="27" customHeight="1">
      <c r="A90" s="53" t="s">
        <v>22</v>
      </c>
      <c r="B90" s="53" t="s">
        <v>23</v>
      </c>
      <c r="C90" s="59" t="e">
        <f t="shared" si="44"/>
        <v>#REF!</v>
      </c>
      <c r="D90" s="60" t="e">
        <f t="shared" si="44"/>
        <v>#REF!</v>
      </c>
      <c r="E90" s="59" t="e">
        <f>COUNTIF(#REF!,B90&amp;LEFT($E$29,1))</f>
        <v>#REF!</v>
      </c>
      <c r="F90" s="60" t="e">
        <f>SUMIF(#REF!,B90&amp;LEFT($E$29,1),#REF!)</f>
        <v>#REF!</v>
      </c>
      <c r="G90" s="59" t="e">
        <f>COUNTIF(#REF!,B90&amp;LEFT($G$29,1))</f>
        <v>#REF!</v>
      </c>
      <c r="H90" s="60" t="e">
        <f>SUMIF(#REF!,B90&amp;LEFT($G$29,1),#REF!)</f>
        <v>#REF!</v>
      </c>
      <c r="I90" s="59" t="e">
        <f>COUNTIF(#REF!,B90&amp;LEFT($I$29,1))</f>
        <v>#REF!</v>
      </c>
      <c r="J90" s="60" t="e">
        <f>SUMIF(#REF!,B90&amp;LEFT($I$29,1),#REF!)</f>
        <v>#REF!</v>
      </c>
      <c r="K90" s="53"/>
    </row>
    <row r="91" spans="1:11" s="58" customFormat="1" ht="27" customHeight="1">
      <c r="A91" s="53" t="s">
        <v>24</v>
      </c>
      <c r="B91" s="53" t="s">
        <v>25</v>
      </c>
      <c r="C91" s="59" t="e">
        <f t="shared" si="44"/>
        <v>#REF!</v>
      </c>
      <c r="D91" s="60" t="e">
        <f t="shared" si="44"/>
        <v>#REF!</v>
      </c>
      <c r="E91" s="59" t="e">
        <f>COUNTIF(#REF!,B91&amp;LEFT($E$29,1))</f>
        <v>#REF!</v>
      </c>
      <c r="F91" s="60" t="e">
        <f>SUMIF(#REF!,B91&amp;LEFT($E$29,1),#REF!)</f>
        <v>#REF!</v>
      </c>
      <c r="G91" s="59" t="e">
        <f>COUNTIF(#REF!,B91&amp;LEFT($G$29,1))</f>
        <v>#REF!</v>
      </c>
      <c r="H91" s="60" t="e">
        <f>SUMIF(#REF!,B91&amp;LEFT($G$29,1),#REF!)</f>
        <v>#REF!</v>
      </c>
      <c r="I91" s="59" t="e">
        <f>COUNTIF(#REF!,B91&amp;LEFT($I$29,1))</f>
        <v>#REF!</v>
      </c>
      <c r="J91" s="60" t="e">
        <f>SUMIF(#REF!,B91&amp;LEFT($I$29,1),#REF!)</f>
        <v>#REF!</v>
      </c>
      <c r="K91" s="53"/>
    </row>
    <row r="92" spans="1:11" s="58" customFormat="1" ht="27" customHeight="1">
      <c r="A92" s="53" t="s">
        <v>26</v>
      </c>
      <c r="B92" s="53" t="s">
        <v>27</v>
      </c>
      <c r="C92" s="59" t="e">
        <f t="shared" si="44"/>
        <v>#REF!</v>
      </c>
      <c r="D92" s="60" t="e">
        <f t="shared" si="44"/>
        <v>#REF!</v>
      </c>
      <c r="E92" s="59" t="e">
        <f>COUNTIF(#REF!,B92&amp;LEFT($E$29,1))</f>
        <v>#REF!</v>
      </c>
      <c r="F92" s="60" t="e">
        <f>SUMIF(#REF!,B92&amp;LEFT($E$29,1),#REF!)</f>
        <v>#REF!</v>
      </c>
      <c r="G92" s="59" t="e">
        <f>COUNTIF(#REF!,B92&amp;LEFT($G$29,1))</f>
        <v>#REF!</v>
      </c>
      <c r="H92" s="60" t="e">
        <f>SUMIF(#REF!,B92&amp;LEFT($G$29,1),#REF!)</f>
        <v>#REF!</v>
      </c>
      <c r="I92" s="59" t="e">
        <f>COUNTIF(#REF!,B92&amp;LEFT($I$29,1))</f>
        <v>#REF!</v>
      </c>
      <c r="J92" s="60" t="e">
        <f>SUMIF(#REF!,B92&amp;LEFT($I$29,1),#REF!)</f>
        <v>#REF!</v>
      </c>
      <c r="K92" s="53"/>
    </row>
    <row r="93" spans="1:11" s="58" customFormat="1" ht="27" customHeight="1">
      <c r="A93" s="53" t="s">
        <v>28</v>
      </c>
      <c r="B93" s="53" t="s">
        <v>29</v>
      </c>
      <c r="C93" s="59" t="e">
        <f t="shared" si="44"/>
        <v>#REF!</v>
      </c>
      <c r="D93" s="60" t="e">
        <f t="shared" si="44"/>
        <v>#REF!</v>
      </c>
      <c r="E93" s="59" t="e">
        <f>COUNTIF(#REF!,B93&amp;LEFT($E$29,1))</f>
        <v>#REF!</v>
      </c>
      <c r="F93" s="60" t="e">
        <f>SUMIF(#REF!,B93&amp;LEFT($E$29,1),#REF!)</f>
        <v>#REF!</v>
      </c>
      <c r="G93" s="59" t="e">
        <f>COUNTIF(#REF!,B93&amp;LEFT($G$29,1))</f>
        <v>#REF!</v>
      </c>
      <c r="H93" s="60" t="e">
        <f>SUMIF(#REF!,B93&amp;LEFT($G$29,1),#REF!)</f>
        <v>#REF!</v>
      </c>
      <c r="I93" s="59" t="e">
        <f>COUNTIF(#REF!,B93&amp;LEFT($I$29,1))</f>
        <v>#REF!</v>
      </c>
      <c r="J93" s="60" t="e">
        <f>SUMIF(#REF!,B93&amp;LEFT($I$29,1),#REF!)</f>
        <v>#REF!</v>
      </c>
      <c r="K93" s="53"/>
    </row>
    <row r="94" spans="1:11" s="58" customFormat="1" ht="27" customHeight="1">
      <c r="A94" s="53" t="s">
        <v>30</v>
      </c>
      <c r="B94" s="53" t="s">
        <v>31</v>
      </c>
      <c r="C94" s="59" t="e">
        <f t="shared" si="44"/>
        <v>#REF!</v>
      </c>
      <c r="D94" s="60" t="e">
        <f t="shared" si="44"/>
        <v>#REF!</v>
      </c>
      <c r="E94" s="59" t="e">
        <f>COUNTIF(#REF!,B94&amp;LEFT($E$29,1))</f>
        <v>#REF!</v>
      </c>
      <c r="F94" s="60" t="e">
        <f>SUMIF(#REF!,B94&amp;LEFT($E$29,1),#REF!)</f>
        <v>#REF!</v>
      </c>
      <c r="G94" s="59" t="e">
        <f>COUNTIF(#REF!,B94&amp;LEFT($G$29,1))</f>
        <v>#REF!</v>
      </c>
      <c r="H94" s="60" t="e">
        <f>SUMIF(#REF!,B94&amp;LEFT($G$29,1),#REF!)</f>
        <v>#REF!</v>
      </c>
      <c r="I94" s="59" t="e">
        <f>COUNTIF(#REF!,B94&amp;LEFT($I$29,1))</f>
        <v>#REF!</v>
      </c>
      <c r="J94" s="60" t="e">
        <f>SUMIF(#REF!,B94&amp;LEFT($I$29,1),#REF!)</f>
        <v>#REF!</v>
      </c>
      <c r="K94" s="53"/>
    </row>
    <row r="95" spans="1:11" s="58" customFormat="1" ht="27" customHeight="1">
      <c r="A95" s="53" t="s">
        <v>32</v>
      </c>
      <c r="B95" s="53" t="s">
        <v>33</v>
      </c>
      <c r="C95" s="59" t="e">
        <f t="shared" si="44"/>
        <v>#REF!</v>
      </c>
      <c r="D95" s="60" t="e">
        <f t="shared" si="44"/>
        <v>#REF!</v>
      </c>
      <c r="E95" s="59" t="e">
        <f>COUNTIF(#REF!,B95&amp;LEFT($E$29,1))</f>
        <v>#REF!</v>
      </c>
      <c r="F95" s="60" t="e">
        <f>SUMIF(#REF!,B95&amp;LEFT($E$29,1),#REF!)</f>
        <v>#REF!</v>
      </c>
      <c r="G95" s="59" t="e">
        <f>COUNTIF(#REF!,B95&amp;LEFT($G$29,1))</f>
        <v>#REF!</v>
      </c>
      <c r="H95" s="60" t="e">
        <f>SUMIF(#REF!,B95&amp;LEFT($G$29,1),#REF!)</f>
        <v>#REF!</v>
      </c>
      <c r="I95" s="59" t="e">
        <f>COUNTIF(#REF!,B95&amp;LEFT($I$29,1))</f>
        <v>#REF!</v>
      </c>
      <c r="J95" s="60" t="e">
        <f>SUMIF(#REF!,B95&amp;LEFT($I$29,1),#REF!)</f>
        <v>#REF!</v>
      </c>
      <c r="K95" s="53"/>
    </row>
    <row r="96" spans="1:11" s="58" customFormat="1" ht="27" customHeight="1">
      <c r="A96" s="53" t="s">
        <v>34</v>
      </c>
      <c r="B96" s="53" t="s">
        <v>35</v>
      </c>
      <c r="C96" s="59" t="e">
        <f t="shared" si="44"/>
        <v>#REF!</v>
      </c>
      <c r="D96" s="60" t="e">
        <f t="shared" si="44"/>
        <v>#REF!</v>
      </c>
      <c r="E96" s="59" t="e">
        <f>COUNTIF(#REF!,B96&amp;LEFT($E$29,1))</f>
        <v>#REF!</v>
      </c>
      <c r="F96" s="60" t="e">
        <f>SUMIF(#REF!,B96&amp;LEFT($E$29,1),#REF!)</f>
        <v>#REF!</v>
      </c>
      <c r="G96" s="59" t="e">
        <f>COUNTIF(#REF!,B96&amp;LEFT($G$29,1))</f>
        <v>#REF!</v>
      </c>
      <c r="H96" s="60" t="e">
        <f>SUMIF(#REF!,B96&amp;LEFT($G$29,1),#REF!)</f>
        <v>#REF!</v>
      </c>
      <c r="I96" s="59" t="e">
        <f>COUNTIF(#REF!,B96&amp;LEFT($I$29,1))</f>
        <v>#REF!</v>
      </c>
      <c r="J96" s="60" t="e">
        <f>SUMIF(#REF!,B96&amp;LEFT($I$29,1),#REF!)</f>
        <v>#REF!</v>
      </c>
      <c r="K96" s="53"/>
    </row>
    <row r="97" spans="1:11" s="58" customFormat="1" ht="27" customHeight="1">
      <c r="A97" s="53" t="s">
        <v>36</v>
      </c>
      <c r="B97" s="53" t="s">
        <v>37</v>
      </c>
      <c r="C97" s="59" t="e">
        <f t="shared" si="44"/>
        <v>#REF!</v>
      </c>
      <c r="D97" s="60" t="e">
        <f t="shared" si="44"/>
        <v>#REF!</v>
      </c>
      <c r="E97" s="59" t="e">
        <f>COUNTIF(#REF!,B97&amp;LEFT($E$29,1))</f>
        <v>#REF!</v>
      </c>
      <c r="F97" s="60" t="e">
        <f>SUMIF(#REF!,B97&amp;LEFT($E$29,1),#REF!)</f>
        <v>#REF!</v>
      </c>
      <c r="G97" s="59" t="e">
        <f>COUNTIF(#REF!,B97&amp;LEFT($G$29,1))</f>
        <v>#REF!</v>
      </c>
      <c r="H97" s="60" t="e">
        <f>SUMIF(#REF!,B97&amp;LEFT($G$29,1),#REF!)</f>
        <v>#REF!</v>
      </c>
      <c r="I97" s="59" t="e">
        <f>COUNTIF(#REF!,B97&amp;LEFT($I$29,1))</f>
        <v>#REF!</v>
      </c>
      <c r="J97" s="60" t="e">
        <f>SUMIF(#REF!,B97&amp;LEFT($I$29,1),#REF!)</f>
        <v>#REF!</v>
      </c>
      <c r="K97" s="53"/>
    </row>
    <row r="98" spans="1:11" s="58" customFormat="1" ht="27" customHeight="1">
      <c r="A98" s="53" t="s">
        <v>38</v>
      </c>
      <c r="B98" s="53" t="s">
        <v>39</v>
      </c>
      <c r="C98" s="59" t="e">
        <f t="shared" si="44"/>
        <v>#REF!</v>
      </c>
      <c r="D98" s="60" t="e">
        <f t="shared" si="44"/>
        <v>#REF!</v>
      </c>
      <c r="E98" s="59" t="e">
        <f>COUNTIF(#REF!,B98&amp;LEFT($E$29,1))</f>
        <v>#REF!</v>
      </c>
      <c r="F98" s="60" t="e">
        <f>SUMIF(#REF!,B98&amp;LEFT($E$29,1),#REF!)</f>
        <v>#REF!</v>
      </c>
      <c r="G98" s="59" t="e">
        <f>COUNTIF(#REF!,B98&amp;LEFT($G$29,1))</f>
        <v>#REF!</v>
      </c>
      <c r="H98" s="60" t="e">
        <f>SUMIF(#REF!,B98&amp;LEFT($G$29,1),#REF!)</f>
        <v>#REF!</v>
      </c>
      <c r="I98" s="59" t="e">
        <f>COUNTIF(#REF!,B98&amp;LEFT($I$29,1))</f>
        <v>#REF!</v>
      </c>
      <c r="J98" s="60" t="e">
        <f>SUMIF(#REF!,B98&amp;LEFT($I$29,1),#REF!)</f>
        <v>#REF!</v>
      </c>
      <c r="K98" s="53"/>
    </row>
    <row r="99" spans="1:11" s="58" customFormat="1" ht="27" customHeight="1">
      <c r="A99" s="53" t="s">
        <v>40</v>
      </c>
      <c r="B99" s="53" t="s">
        <v>41</v>
      </c>
      <c r="C99" s="59" t="e">
        <f t="shared" si="44"/>
        <v>#REF!</v>
      </c>
      <c r="D99" s="60" t="e">
        <f t="shared" si="44"/>
        <v>#REF!</v>
      </c>
      <c r="E99" s="59" t="e">
        <f>COUNTIF(#REF!,B99&amp;LEFT($E$29,1))</f>
        <v>#REF!</v>
      </c>
      <c r="F99" s="60" t="e">
        <f>SUMIF(#REF!,B99&amp;LEFT($E$29,1),#REF!)</f>
        <v>#REF!</v>
      </c>
      <c r="G99" s="59" t="e">
        <f>COUNTIF(#REF!,B99&amp;LEFT($G$29,1))</f>
        <v>#REF!</v>
      </c>
      <c r="H99" s="60" t="e">
        <f>SUMIF(#REF!,B99&amp;LEFT($G$29,1),#REF!)</f>
        <v>#REF!</v>
      </c>
      <c r="I99" s="59" t="e">
        <f>COUNTIF(#REF!,B99&amp;LEFT($I$29,1))</f>
        <v>#REF!</v>
      </c>
      <c r="J99" s="60" t="e">
        <f>SUMIF(#REF!,B99&amp;LEFT($I$29,1),#REF!)</f>
        <v>#REF!</v>
      </c>
      <c r="K99" s="53"/>
    </row>
    <row r="100" spans="1:11" s="58" customFormat="1" ht="27" customHeight="1">
      <c r="A100" s="53" t="s">
        <v>42</v>
      </c>
      <c r="B100" s="53" t="s">
        <v>43</v>
      </c>
      <c r="C100" s="59" t="e">
        <f t="shared" si="44"/>
        <v>#REF!</v>
      </c>
      <c r="D100" s="60" t="e">
        <f t="shared" si="44"/>
        <v>#REF!</v>
      </c>
      <c r="E100" s="59" t="e">
        <f>COUNTIF(#REF!,B100&amp;LEFT($E$29,1))</f>
        <v>#REF!</v>
      </c>
      <c r="F100" s="60" t="e">
        <f>SUMIF(#REF!,B100&amp;LEFT($E$29,1),#REF!)</f>
        <v>#REF!</v>
      </c>
      <c r="G100" s="59" t="e">
        <f>COUNTIF(#REF!,B100&amp;LEFT($G$29,1))</f>
        <v>#REF!</v>
      </c>
      <c r="H100" s="60" t="e">
        <f>SUMIF(#REF!,B100&amp;LEFT($G$29,1),#REF!)</f>
        <v>#REF!</v>
      </c>
      <c r="I100" s="59" t="e">
        <f>COUNTIF(#REF!,B100&amp;LEFT($I$29,1))</f>
        <v>#REF!</v>
      </c>
      <c r="J100" s="60" t="e">
        <f>SUMIF(#REF!,B100&amp;LEFT($I$29,1),#REF!)</f>
        <v>#REF!</v>
      </c>
      <c r="K100" s="53"/>
    </row>
    <row r="101" spans="1:11" s="58" customFormat="1" ht="27" customHeight="1">
      <c r="A101" s="53" t="s">
        <v>44</v>
      </c>
      <c r="B101" s="53" t="s">
        <v>45</v>
      </c>
      <c r="C101" s="59" t="e">
        <f t="shared" si="44"/>
        <v>#REF!</v>
      </c>
      <c r="D101" s="60" t="e">
        <f t="shared" si="44"/>
        <v>#REF!</v>
      </c>
      <c r="E101" s="59" t="e">
        <f>COUNTIF(#REF!,B101&amp;LEFT($E$29,1))</f>
        <v>#REF!</v>
      </c>
      <c r="F101" s="60" t="e">
        <f>SUMIF(#REF!,B101&amp;LEFT($E$29,1),#REF!)</f>
        <v>#REF!</v>
      </c>
      <c r="G101" s="59" t="e">
        <f>COUNTIF(#REF!,B101&amp;LEFT($G$29,1))</f>
        <v>#REF!</v>
      </c>
      <c r="H101" s="60" t="e">
        <f>SUMIF(#REF!,B101&amp;LEFT($G$29,1),#REF!)</f>
        <v>#REF!</v>
      </c>
      <c r="I101" s="59" t="e">
        <f>COUNTIF(#REF!,B101&amp;LEFT($I$29,1))</f>
        <v>#REF!</v>
      </c>
      <c r="J101" s="60" t="e">
        <f>SUMIF(#REF!,B101&amp;LEFT($I$29,1),#REF!)</f>
        <v>#REF!</v>
      </c>
      <c r="K101" s="53"/>
    </row>
    <row r="102" spans="1:11" s="58" customFormat="1" ht="27" customHeight="1">
      <c r="A102" s="53" t="s">
        <v>46</v>
      </c>
      <c r="B102" s="53" t="s">
        <v>47</v>
      </c>
      <c r="C102" s="59" t="e">
        <f t="shared" si="44"/>
        <v>#REF!</v>
      </c>
      <c r="D102" s="60" t="e">
        <f t="shared" si="44"/>
        <v>#REF!</v>
      </c>
      <c r="E102" s="59" t="e">
        <f>COUNTIF(#REF!,B102&amp;LEFT($E$29,1))</f>
        <v>#REF!</v>
      </c>
      <c r="F102" s="60" t="e">
        <f>SUMIF(#REF!,B102&amp;LEFT($E$29,1),#REF!)</f>
        <v>#REF!</v>
      </c>
      <c r="G102" s="59" t="e">
        <f>COUNTIF(#REF!,B102&amp;LEFT($G$29,1))</f>
        <v>#REF!</v>
      </c>
      <c r="H102" s="60" t="e">
        <f>SUMIF(#REF!,B102&amp;LEFT($G$29,1),#REF!)</f>
        <v>#REF!</v>
      </c>
      <c r="I102" s="59" t="e">
        <f>COUNTIF(#REF!,B102&amp;LEFT($I$29,1))</f>
        <v>#REF!</v>
      </c>
      <c r="J102" s="60" t="e">
        <f>SUMIF(#REF!,B102&amp;LEFT($I$29,1),#REF!)</f>
        <v>#REF!</v>
      </c>
      <c r="K102" s="53"/>
    </row>
    <row r="103" spans="1:11" s="58" customFormat="1" ht="27" customHeight="1">
      <c r="A103" s="53" t="s">
        <v>4</v>
      </c>
      <c r="B103" s="53" t="s">
        <v>5</v>
      </c>
      <c r="C103" s="59" t="e">
        <f t="shared" si="44"/>
        <v>#REF!</v>
      </c>
      <c r="D103" s="60" t="e">
        <f t="shared" si="44"/>
        <v>#REF!</v>
      </c>
      <c r="E103" s="59" t="e">
        <f>COUNTIF(#REF!,B103&amp;LEFT($E$29,1))</f>
        <v>#REF!</v>
      </c>
      <c r="F103" s="60" t="e">
        <f>SUMIF(#REF!,B103&amp;LEFT($E$29,1),#REF!)</f>
        <v>#REF!</v>
      </c>
      <c r="G103" s="59" t="e">
        <f>COUNTIF(#REF!,B103&amp;LEFT($G$29,1))</f>
        <v>#REF!</v>
      </c>
      <c r="H103" s="60" t="e">
        <f>SUMIF(#REF!,B103&amp;LEFT($G$29,1),#REF!)</f>
        <v>#REF!</v>
      </c>
      <c r="I103" s="59" t="e">
        <f>COUNTIF(#REF!,B103&amp;LEFT($I$29,1))</f>
        <v>#REF!</v>
      </c>
      <c r="J103" s="60" t="e">
        <f>SUMIF(#REF!,B103&amp;LEFT($I$29,1),#REF!)</f>
        <v>#REF!</v>
      </c>
      <c r="K103" s="53"/>
    </row>
    <row r="104" spans="1:11" s="58" customFormat="1" ht="27" customHeight="1">
      <c r="A104" s="53" t="s">
        <v>6</v>
      </c>
      <c r="B104" s="53" t="s">
        <v>7</v>
      </c>
      <c r="C104" s="59" t="e">
        <f t="shared" si="44"/>
        <v>#REF!</v>
      </c>
      <c r="D104" s="60" t="e">
        <f t="shared" si="44"/>
        <v>#REF!</v>
      </c>
      <c r="E104" s="59" t="e">
        <f>COUNTIF(#REF!,B104&amp;LEFT($E$29,1))</f>
        <v>#REF!</v>
      </c>
      <c r="F104" s="60" t="e">
        <f>SUMIF(#REF!,B104&amp;LEFT($E$29,1),#REF!)</f>
        <v>#REF!</v>
      </c>
      <c r="G104" s="59" t="e">
        <f>COUNTIF(#REF!,B104&amp;LEFT($G$29,1))</f>
        <v>#REF!</v>
      </c>
      <c r="H104" s="60" t="e">
        <f>SUMIF(#REF!,B104&amp;LEFT($G$29,1),#REF!)</f>
        <v>#REF!</v>
      </c>
      <c r="I104" s="59" t="e">
        <f>COUNTIF(#REF!,B104&amp;LEFT($I$29,1))</f>
        <v>#REF!</v>
      </c>
      <c r="J104" s="60" t="e">
        <f>SUMIF(#REF!,B104&amp;LEFT($I$29,1),#REF!)</f>
        <v>#REF!</v>
      </c>
      <c r="K104" s="53"/>
    </row>
    <row r="105" spans="1:11" s="58" customFormat="1" ht="27" customHeight="1">
      <c r="A105" s="53" t="s">
        <v>89</v>
      </c>
      <c r="B105" s="53" t="s">
        <v>90</v>
      </c>
      <c r="C105" s="59" t="e">
        <f t="shared" si="44"/>
        <v>#REF!</v>
      </c>
      <c r="D105" s="60" t="e">
        <f t="shared" si="44"/>
        <v>#REF!</v>
      </c>
      <c r="E105" s="59" t="e">
        <f>COUNTIF(#REF!,B105&amp;LEFT($E$29,1))</f>
        <v>#REF!</v>
      </c>
      <c r="F105" s="60" t="e">
        <f>SUMIF(#REF!,B105&amp;LEFT($E$29,1),#REF!)</f>
        <v>#REF!</v>
      </c>
      <c r="G105" s="59" t="e">
        <f>COUNTIF(#REF!,B105&amp;LEFT($G$29,1))</f>
        <v>#REF!</v>
      </c>
      <c r="H105" s="60" t="e">
        <f>SUMIF(#REF!,B105&amp;LEFT($G$29,1),#REF!)</f>
        <v>#REF!</v>
      </c>
      <c r="I105" s="59" t="e">
        <f>COUNTIF(#REF!,B105&amp;LEFT($I$29,1))</f>
        <v>#REF!</v>
      </c>
      <c r="J105" s="60" t="e">
        <f>SUMIF(#REF!,B105&amp;LEFT($I$29,1),#REF!)</f>
        <v>#REF!</v>
      </c>
      <c r="K105" s="53"/>
    </row>
    <row r="106" spans="1:11" s="58" customFormat="1" ht="27" customHeight="1">
      <c r="A106" s="53" t="s">
        <v>48</v>
      </c>
      <c r="B106" s="53" t="s">
        <v>49</v>
      </c>
      <c r="C106" s="59" t="e">
        <f t="shared" si="44"/>
        <v>#REF!</v>
      </c>
      <c r="D106" s="60" t="e">
        <f t="shared" si="44"/>
        <v>#REF!</v>
      </c>
      <c r="E106" s="59" t="e">
        <f>COUNTIF(#REF!,B106&amp;LEFT($E$29,1))</f>
        <v>#REF!</v>
      </c>
      <c r="F106" s="60" t="e">
        <f>SUMIF(#REF!,B106&amp;LEFT($E$29,1),#REF!)</f>
        <v>#REF!</v>
      </c>
      <c r="G106" s="59" t="e">
        <f>COUNTIF(#REF!,B106&amp;LEFT($G$29,1))</f>
        <v>#REF!</v>
      </c>
      <c r="H106" s="60" t="e">
        <f>SUMIF(#REF!,B106&amp;LEFT($G$29,1),#REF!)</f>
        <v>#REF!</v>
      </c>
      <c r="I106" s="59" t="e">
        <f>COUNTIF(#REF!,B106&amp;LEFT($I$29,1))</f>
        <v>#REF!</v>
      </c>
      <c r="J106" s="60" t="e">
        <f>SUMIF(#REF!,B106&amp;LEFT($I$29,1),#REF!)</f>
        <v>#REF!</v>
      </c>
      <c r="K106" s="53"/>
    </row>
    <row r="107" spans="1:11" s="58" customFormat="1" ht="27" customHeight="1">
      <c r="A107" s="53" t="s">
        <v>50</v>
      </c>
      <c r="B107" s="53" t="s">
        <v>51</v>
      </c>
      <c r="C107" s="59" t="e">
        <f t="shared" si="44"/>
        <v>#REF!</v>
      </c>
      <c r="D107" s="60" t="e">
        <f t="shared" si="44"/>
        <v>#REF!</v>
      </c>
      <c r="E107" s="59" t="e">
        <f>COUNTIF(#REF!,B107&amp;LEFT($E$29,1))</f>
        <v>#REF!</v>
      </c>
      <c r="F107" s="60" t="e">
        <f>SUMIF(#REF!,B107&amp;LEFT($E$29,1),#REF!)</f>
        <v>#REF!</v>
      </c>
      <c r="G107" s="59" t="e">
        <f>COUNTIF(#REF!,B107&amp;LEFT($G$29,1))</f>
        <v>#REF!</v>
      </c>
      <c r="H107" s="60" t="e">
        <f>SUMIF(#REF!,B107&amp;LEFT($G$29,1),#REF!)</f>
        <v>#REF!</v>
      </c>
      <c r="I107" s="59" t="e">
        <f>COUNTIF(#REF!,B107&amp;LEFT($I$29,1))</f>
        <v>#REF!</v>
      </c>
      <c r="J107" s="60" t="e">
        <f>SUMIF(#REF!,B107&amp;LEFT($I$29,1),#REF!)</f>
        <v>#REF!</v>
      </c>
      <c r="K107" s="53"/>
    </row>
    <row r="108" spans="1:11" s="58" customFormat="1" ht="27" customHeight="1">
      <c r="A108" s="61" t="s">
        <v>3065</v>
      </c>
      <c r="B108" s="61" t="s">
        <v>3066</v>
      </c>
      <c r="C108" s="59" t="e">
        <f t="shared" si="44"/>
        <v>#REF!</v>
      </c>
      <c r="D108" s="60" t="e">
        <f t="shared" si="44"/>
        <v>#REF!</v>
      </c>
      <c r="E108" s="59" t="e">
        <f>COUNTIF(#REF!,B108&amp;LEFT($E$29,1))</f>
        <v>#REF!</v>
      </c>
      <c r="F108" s="60" t="e">
        <f>SUMIF(#REF!,B108&amp;LEFT($E$29,1),#REF!)</f>
        <v>#REF!</v>
      </c>
      <c r="G108" s="59" t="e">
        <f>COUNTIF(#REF!,B108&amp;LEFT($G$29,1))</f>
        <v>#REF!</v>
      </c>
      <c r="H108" s="60" t="e">
        <f>SUMIF(#REF!,B108&amp;LEFT($G$29,1),#REF!)</f>
        <v>#REF!</v>
      </c>
      <c r="I108" s="59" t="e">
        <f>COUNTIF(#REF!,B108&amp;LEFT($I$29,1))</f>
        <v>#REF!</v>
      </c>
      <c r="J108" s="60" t="e">
        <f>SUMIF(#REF!,B108&amp;LEFT($I$29,1),#REF!)</f>
        <v>#REF!</v>
      </c>
      <c r="K108" s="53"/>
    </row>
    <row r="109" spans="1:11" ht="39.950000000000003" customHeight="1">
      <c r="A109" s="54" t="s">
        <v>3057</v>
      </c>
      <c r="B109" s="55"/>
      <c r="C109" s="55"/>
      <c r="D109" s="55"/>
      <c r="E109" s="55"/>
      <c r="F109" s="55"/>
      <c r="G109" s="55"/>
      <c r="H109" s="55"/>
      <c r="I109" s="55"/>
      <c r="J109" s="55"/>
      <c r="K109" s="55"/>
    </row>
    <row r="110" spans="1:11" s="58" customFormat="1" ht="20.100000000000001" customHeight="1">
      <c r="A110" s="186" t="s">
        <v>8</v>
      </c>
      <c r="B110" s="57"/>
      <c r="C110" s="186" t="s">
        <v>9</v>
      </c>
      <c r="D110" s="186"/>
      <c r="E110" s="186" t="s">
        <v>10</v>
      </c>
      <c r="F110" s="186"/>
      <c r="G110" s="186" t="s">
        <v>11</v>
      </c>
      <c r="H110" s="186"/>
      <c r="I110" s="186" t="s">
        <v>12</v>
      </c>
      <c r="J110" s="186"/>
      <c r="K110" s="186" t="s">
        <v>13</v>
      </c>
    </row>
    <row r="111" spans="1:11" s="58" customFormat="1" ht="20.100000000000001" customHeight="1">
      <c r="A111" s="186"/>
      <c r="B111" s="57"/>
      <c r="C111" s="61" t="s">
        <v>14</v>
      </c>
      <c r="D111" s="61" t="s">
        <v>15</v>
      </c>
      <c r="E111" s="61" t="s">
        <v>14</v>
      </c>
      <c r="F111" s="61" t="s">
        <v>15</v>
      </c>
      <c r="G111" s="61" t="s">
        <v>14</v>
      </c>
      <c r="H111" s="61" t="s">
        <v>15</v>
      </c>
      <c r="I111" s="61" t="s">
        <v>14</v>
      </c>
      <c r="J111" s="61" t="s">
        <v>15</v>
      </c>
      <c r="K111" s="186"/>
    </row>
    <row r="112" spans="1:11" s="58" customFormat="1" ht="27" customHeight="1">
      <c r="A112" s="61" t="s">
        <v>9</v>
      </c>
      <c r="B112" s="61"/>
      <c r="C112" s="59" t="e">
        <f t="shared" ref="C112:C135" si="46">SUM(E112,G112,I112)</f>
        <v>#REF!</v>
      </c>
      <c r="D112" s="149" t="e">
        <f t="shared" ref="D112:D135" si="47">SUM(F112,H112,J112)</f>
        <v>#REF!</v>
      </c>
      <c r="E112" s="59" t="e">
        <f t="shared" ref="E112:J112" si="48">SUM(E113:E135)</f>
        <v>#REF!</v>
      </c>
      <c r="F112" s="149" t="e">
        <f t="shared" si="48"/>
        <v>#REF!</v>
      </c>
      <c r="G112" s="59" t="e">
        <f t="shared" si="48"/>
        <v>#REF!</v>
      </c>
      <c r="H112" s="149" t="e">
        <f t="shared" si="48"/>
        <v>#REF!</v>
      </c>
      <c r="I112" s="59" t="e">
        <f t="shared" si="48"/>
        <v>#REF!</v>
      </c>
      <c r="J112" s="149" t="e">
        <f t="shared" si="48"/>
        <v>#REF!</v>
      </c>
      <c r="K112" s="61"/>
    </row>
    <row r="113" spans="1:11" s="58" customFormat="1" ht="27" customHeight="1">
      <c r="A113" s="61" t="s">
        <v>0</v>
      </c>
      <c r="B113" s="61" t="s">
        <v>0</v>
      </c>
      <c r="C113" s="59" t="e">
        <f t="shared" si="46"/>
        <v>#REF!</v>
      </c>
      <c r="D113" s="149" t="e">
        <f t="shared" si="47"/>
        <v>#REF!</v>
      </c>
      <c r="E113" s="59" t="e">
        <f>COUNTIF(#REF!,B113&amp;LEFT($E$29,1))</f>
        <v>#REF!</v>
      </c>
      <c r="F113" s="149" t="e">
        <f>SUMIF(#REF!,B113&amp;LEFT($E$29,1),#REF!)</f>
        <v>#REF!</v>
      </c>
      <c r="G113" s="59" t="e">
        <f>COUNTIF(#REF!,B113&amp;LEFT($G$29,1))</f>
        <v>#REF!</v>
      </c>
      <c r="H113" s="149" t="e">
        <f>SUMIF(#REF!,B113&amp;LEFT($G$29,1),#REF!)</f>
        <v>#REF!</v>
      </c>
      <c r="I113" s="59" t="e">
        <f>COUNTIF(#REF!,B113&amp;LEFT($I$29,1))</f>
        <v>#REF!</v>
      </c>
      <c r="J113" s="149" t="e">
        <f>SUMIF(#REF!,B113&amp;LEFT($I$29,1),#REF!)</f>
        <v>#REF!</v>
      </c>
      <c r="K113" s="61"/>
    </row>
    <row r="114" spans="1:11" s="58" customFormat="1" ht="27" customHeight="1">
      <c r="A114" s="61" t="s">
        <v>1</v>
      </c>
      <c r="B114" s="61" t="s">
        <v>1</v>
      </c>
      <c r="C114" s="59" t="e">
        <f t="shared" si="46"/>
        <v>#REF!</v>
      </c>
      <c r="D114" s="149" t="e">
        <f t="shared" si="47"/>
        <v>#REF!</v>
      </c>
      <c r="E114" s="59" t="e">
        <f>COUNTIF(#REF!,B114&amp;LEFT($E$29,1))</f>
        <v>#REF!</v>
      </c>
      <c r="F114" s="149" t="e">
        <f>SUMIF(#REF!,B114&amp;LEFT($E$29,1),#REF!)</f>
        <v>#REF!</v>
      </c>
      <c r="G114" s="59" t="e">
        <f>COUNTIF(#REF!,B114&amp;LEFT($G$29,1))</f>
        <v>#REF!</v>
      </c>
      <c r="H114" s="149" t="e">
        <f>SUMIF(#REF!,B114&amp;LEFT($G$29,1),#REF!)</f>
        <v>#REF!</v>
      </c>
      <c r="I114" s="59" t="e">
        <f>COUNTIF(#REF!,B114&amp;LEFT($I$29,1))</f>
        <v>#REF!</v>
      </c>
      <c r="J114" s="149" t="e">
        <f>SUMIF(#REF!,B114&amp;LEFT($I$29,1),#REF!)</f>
        <v>#REF!</v>
      </c>
      <c r="K114" s="61"/>
    </row>
    <row r="115" spans="1:11" s="58" customFormat="1" ht="27" customHeight="1">
      <c r="A115" s="61" t="s">
        <v>18</v>
      </c>
      <c r="B115" s="61" t="s">
        <v>19</v>
      </c>
      <c r="C115" s="59" t="e">
        <f t="shared" si="46"/>
        <v>#REF!</v>
      </c>
      <c r="D115" s="149" t="e">
        <f t="shared" si="47"/>
        <v>#REF!</v>
      </c>
      <c r="E115" s="59" t="e">
        <f>COUNTIF(#REF!,B115&amp;LEFT($E$29,1))</f>
        <v>#REF!</v>
      </c>
      <c r="F115" s="149" t="e">
        <f>SUMIF(#REF!,B115&amp;LEFT($E$29,1),#REF!)</f>
        <v>#REF!</v>
      </c>
      <c r="G115" s="59" t="e">
        <f>COUNTIF(#REF!,B115&amp;LEFT($G$29,1))</f>
        <v>#REF!</v>
      </c>
      <c r="H115" s="149" t="e">
        <f>SUMIF(#REF!,B115&amp;LEFT($G$29,1),#REF!)</f>
        <v>#REF!</v>
      </c>
      <c r="I115" s="59" t="e">
        <f>COUNTIF(#REF!,B115&amp;LEFT($I$29,1))</f>
        <v>#REF!</v>
      </c>
      <c r="J115" s="149" t="e">
        <f>SUMIF(#REF!,B115&amp;LEFT($I$29,1),#REF!)</f>
        <v>#REF!</v>
      </c>
      <c r="K115" s="61"/>
    </row>
    <row r="116" spans="1:11" s="58" customFormat="1" ht="27" customHeight="1">
      <c r="A116" s="61" t="s">
        <v>20</v>
      </c>
      <c r="B116" s="61" t="s">
        <v>21</v>
      </c>
      <c r="C116" s="59" t="e">
        <f t="shared" si="46"/>
        <v>#REF!</v>
      </c>
      <c r="D116" s="149" t="e">
        <f t="shared" si="47"/>
        <v>#REF!</v>
      </c>
      <c r="E116" s="59" t="e">
        <f>COUNTIF(#REF!,B116&amp;LEFT($E$29,1))</f>
        <v>#REF!</v>
      </c>
      <c r="F116" s="149" t="e">
        <f>SUMIF(#REF!,B116&amp;LEFT($E$29,1),#REF!)</f>
        <v>#REF!</v>
      </c>
      <c r="G116" s="59" t="e">
        <f>COUNTIF(#REF!,B116&amp;LEFT($G$29,1))</f>
        <v>#REF!</v>
      </c>
      <c r="H116" s="149" t="e">
        <f>SUMIF(#REF!,B116&amp;LEFT($G$29,1),#REF!)</f>
        <v>#REF!</v>
      </c>
      <c r="I116" s="59" t="e">
        <f>COUNTIF(#REF!,B116&amp;LEFT($I$29,1))</f>
        <v>#REF!</v>
      </c>
      <c r="J116" s="149" t="e">
        <f>SUMIF(#REF!,B116&amp;LEFT($I$29,1),#REF!)</f>
        <v>#REF!</v>
      </c>
      <c r="K116" s="61"/>
    </row>
    <row r="117" spans="1:11" s="58" customFormat="1" ht="27" customHeight="1">
      <c r="A117" s="61" t="s">
        <v>22</v>
      </c>
      <c r="B117" s="61" t="s">
        <v>2</v>
      </c>
      <c r="C117" s="59" t="e">
        <f t="shared" si="46"/>
        <v>#REF!</v>
      </c>
      <c r="D117" s="149" t="e">
        <f t="shared" si="47"/>
        <v>#REF!</v>
      </c>
      <c r="E117" s="59" t="e">
        <f>COUNTIF(#REF!,B117&amp;LEFT($E$29,1))</f>
        <v>#REF!</v>
      </c>
      <c r="F117" s="149" t="e">
        <f>SUMIF(#REF!,B117&amp;LEFT($E$29,1),#REF!)</f>
        <v>#REF!</v>
      </c>
      <c r="G117" s="59" t="e">
        <f>COUNTIF(#REF!,B117&amp;LEFT($G$29,1))</f>
        <v>#REF!</v>
      </c>
      <c r="H117" s="149" t="e">
        <f>SUMIF(#REF!,B117&amp;LEFT($G$29,1),#REF!)</f>
        <v>#REF!</v>
      </c>
      <c r="I117" s="59" t="e">
        <f>COUNTIF(#REF!,B117&amp;LEFT($I$29,1))</f>
        <v>#REF!</v>
      </c>
      <c r="J117" s="149" t="e">
        <f>SUMIF(#REF!,B117&amp;LEFT($I$29,1),#REF!)</f>
        <v>#REF!</v>
      </c>
      <c r="K117" s="61"/>
    </row>
    <row r="118" spans="1:11" s="58" customFormat="1" ht="27" customHeight="1">
      <c r="A118" s="61" t="s">
        <v>24</v>
      </c>
      <c r="B118" s="61" t="s">
        <v>25</v>
      </c>
      <c r="C118" s="59" t="e">
        <f t="shared" si="46"/>
        <v>#REF!</v>
      </c>
      <c r="D118" s="149" t="e">
        <f t="shared" si="47"/>
        <v>#REF!</v>
      </c>
      <c r="E118" s="59" t="e">
        <f>COUNTIF(#REF!,B118&amp;LEFT($E$29,1))</f>
        <v>#REF!</v>
      </c>
      <c r="F118" s="149" t="e">
        <f>SUMIF(#REF!,B118&amp;LEFT($E$29,1),#REF!)</f>
        <v>#REF!</v>
      </c>
      <c r="G118" s="59" t="e">
        <f>COUNTIF(#REF!,B118&amp;LEFT($G$29,1))</f>
        <v>#REF!</v>
      </c>
      <c r="H118" s="149" t="e">
        <f>SUMIF(#REF!,B118&amp;LEFT($G$29,1),#REF!)</f>
        <v>#REF!</v>
      </c>
      <c r="I118" s="59" t="e">
        <f>COUNTIF(#REF!,B118&amp;LEFT($I$29,1))</f>
        <v>#REF!</v>
      </c>
      <c r="J118" s="149" t="e">
        <f>SUMIF(#REF!,B118&amp;LEFT($I$29,1),#REF!)</f>
        <v>#REF!</v>
      </c>
      <c r="K118" s="61"/>
    </row>
    <row r="119" spans="1:11" s="58" customFormat="1" ht="27" customHeight="1">
      <c r="A119" s="61" t="s">
        <v>26</v>
      </c>
      <c r="B119" s="61" t="s">
        <v>27</v>
      </c>
      <c r="C119" s="59" t="e">
        <f t="shared" si="46"/>
        <v>#REF!</v>
      </c>
      <c r="D119" s="149" t="e">
        <f t="shared" si="47"/>
        <v>#REF!</v>
      </c>
      <c r="E119" s="59" t="e">
        <f>COUNTIF(#REF!,B119&amp;LEFT($E$29,1))</f>
        <v>#REF!</v>
      </c>
      <c r="F119" s="149" t="e">
        <f>SUMIF(#REF!,B119&amp;LEFT($E$29,1),#REF!)</f>
        <v>#REF!</v>
      </c>
      <c r="G119" s="59" t="e">
        <f>COUNTIF(#REF!,B119&amp;LEFT($G$29,1))</f>
        <v>#REF!</v>
      </c>
      <c r="H119" s="149" t="e">
        <f>SUMIF(#REF!,B119&amp;LEFT($G$29,1),#REF!)</f>
        <v>#REF!</v>
      </c>
      <c r="I119" s="59" t="e">
        <f>COUNTIF(#REF!,B119&amp;LEFT($I$29,1))</f>
        <v>#REF!</v>
      </c>
      <c r="J119" s="149" t="e">
        <f>SUMIF(#REF!,B119&amp;LEFT($I$29,1),#REF!)</f>
        <v>#REF!</v>
      </c>
      <c r="K119" s="61"/>
    </row>
    <row r="120" spans="1:11" s="58" customFormat="1" ht="27" customHeight="1">
      <c r="A120" s="61" t="s">
        <v>28</v>
      </c>
      <c r="B120" s="61" t="s">
        <v>29</v>
      </c>
      <c r="C120" s="59" t="e">
        <f t="shared" si="46"/>
        <v>#REF!</v>
      </c>
      <c r="D120" s="149" t="e">
        <f t="shared" si="47"/>
        <v>#REF!</v>
      </c>
      <c r="E120" s="59" t="e">
        <f>COUNTIF(#REF!,B120&amp;LEFT($E$29,1))</f>
        <v>#REF!</v>
      </c>
      <c r="F120" s="149" t="e">
        <f>SUMIF(#REF!,B120&amp;LEFT($E$29,1),#REF!)</f>
        <v>#REF!</v>
      </c>
      <c r="G120" s="59" t="e">
        <f>COUNTIF(#REF!,B120&amp;LEFT($G$29,1))</f>
        <v>#REF!</v>
      </c>
      <c r="H120" s="149" t="e">
        <f>SUMIF(#REF!,B120&amp;LEFT($G$29,1),#REF!)</f>
        <v>#REF!</v>
      </c>
      <c r="I120" s="59" t="e">
        <f>COUNTIF(#REF!,B120&amp;LEFT($I$29,1))</f>
        <v>#REF!</v>
      </c>
      <c r="J120" s="149" t="e">
        <f>SUMIF(#REF!,B120&amp;LEFT($I$29,1),#REF!)</f>
        <v>#REF!</v>
      </c>
      <c r="K120" s="61"/>
    </row>
    <row r="121" spans="1:11" s="58" customFormat="1" ht="27" customHeight="1">
      <c r="A121" s="61" t="s">
        <v>30</v>
      </c>
      <c r="B121" s="61" t="s">
        <v>31</v>
      </c>
      <c r="C121" s="59" t="e">
        <f t="shared" si="46"/>
        <v>#REF!</v>
      </c>
      <c r="D121" s="149" t="e">
        <f t="shared" si="47"/>
        <v>#REF!</v>
      </c>
      <c r="E121" s="59" t="e">
        <f>COUNTIF(#REF!,B121&amp;LEFT($E$29,1))</f>
        <v>#REF!</v>
      </c>
      <c r="F121" s="149" t="e">
        <f>SUMIF(#REF!,B121&amp;LEFT($E$29,1),#REF!)</f>
        <v>#REF!</v>
      </c>
      <c r="G121" s="59" t="e">
        <f>COUNTIF(#REF!,B121&amp;LEFT($G$29,1))</f>
        <v>#REF!</v>
      </c>
      <c r="H121" s="149" t="e">
        <f>SUMIF(#REF!,B121&amp;LEFT($G$29,1),#REF!)</f>
        <v>#REF!</v>
      </c>
      <c r="I121" s="59" t="e">
        <f>COUNTIF(#REF!,B121&amp;LEFT($I$29,1))</f>
        <v>#REF!</v>
      </c>
      <c r="J121" s="149" t="e">
        <f>SUMIF(#REF!,B121&amp;LEFT($I$29,1),#REF!)</f>
        <v>#REF!</v>
      </c>
      <c r="K121" s="61"/>
    </row>
    <row r="122" spans="1:11" s="58" customFormat="1" ht="27" customHeight="1">
      <c r="A122" s="61" t="s">
        <v>32</v>
      </c>
      <c r="B122" s="61" t="s">
        <v>33</v>
      </c>
      <c r="C122" s="59" t="e">
        <f t="shared" si="46"/>
        <v>#REF!</v>
      </c>
      <c r="D122" s="149" t="e">
        <f t="shared" si="47"/>
        <v>#REF!</v>
      </c>
      <c r="E122" s="59" t="e">
        <f>COUNTIF(#REF!,B122&amp;LEFT($E$29,1))</f>
        <v>#REF!</v>
      </c>
      <c r="F122" s="149" t="e">
        <f>SUMIF(#REF!,B122&amp;LEFT($E$29,1),#REF!)</f>
        <v>#REF!</v>
      </c>
      <c r="G122" s="59" t="e">
        <f>COUNTIF(#REF!,B122&amp;LEFT($G$29,1))</f>
        <v>#REF!</v>
      </c>
      <c r="H122" s="149" t="e">
        <f>SUMIF(#REF!,B122&amp;LEFT($G$29,1),#REF!)</f>
        <v>#REF!</v>
      </c>
      <c r="I122" s="59" t="e">
        <f>COUNTIF(#REF!,B122&amp;LEFT($I$29,1))</f>
        <v>#REF!</v>
      </c>
      <c r="J122" s="149" t="e">
        <f>SUMIF(#REF!,B122&amp;LEFT($I$29,1),#REF!)</f>
        <v>#REF!</v>
      </c>
      <c r="K122" s="61"/>
    </row>
    <row r="123" spans="1:11" s="58" customFormat="1" ht="27" customHeight="1">
      <c r="A123" s="61" t="s">
        <v>34</v>
      </c>
      <c r="B123" s="61" t="s">
        <v>35</v>
      </c>
      <c r="C123" s="59" t="e">
        <f t="shared" si="46"/>
        <v>#REF!</v>
      </c>
      <c r="D123" s="149" t="e">
        <f t="shared" si="47"/>
        <v>#REF!</v>
      </c>
      <c r="E123" s="59" t="e">
        <f>COUNTIF(#REF!,B123&amp;LEFT($E$29,1))</f>
        <v>#REF!</v>
      </c>
      <c r="F123" s="149" t="e">
        <f>SUMIF(#REF!,B123&amp;LEFT($E$29,1),#REF!)</f>
        <v>#REF!</v>
      </c>
      <c r="G123" s="59" t="e">
        <f>COUNTIF(#REF!,B123&amp;LEFT($G$29,1))</f>
        <v>#REF!</v>
      </c>
      <c r="H123" s="149" t="e">
        <f>SUMIF(#REF!,B123&amp;LEFT($G$29,1),#REF!)</f>
        <v>#REF!</v>
      </c>
      <c r="I123" s="59" t="e">
        <f>COUNTIF(#REF!,B123&amp;LEFT($I$29,1))</f>
        <v>#REF!</v>
      </c>
      <c r="J123" s="149" t="e">
        <f>SUMIF(#REF!,B123&amp;LEFT($I$29,1),#REF!)</f>
        <v>#REF!</v>
      </c>
      <c r="K123" s="61"/>
    </row>
    <row r="124" spans="1:11" s="58" customFormat="1" ht="27" customHeight="1">
      <c r="A124" s="61" t="s">
        <v>36</v>
      </c>
      <c r="B124" s="61" t="s">
        <v>37</v>
      </c>
      <c r="C124" s="59" t="e">
        <f t="shared" si="46"/>
        <v>#REF!</v>
      </c>
      <c r="D124" s="149" t="e">
        <f t="shared" si="47"/>
        <v>#REF!</v>
      </c>
      <c r="E124" s="59" t="e">
        <f>COUNTIF(#REF!,B124&amp;LEFT($E$29,1))</f>
        <v>#REF!</v>
      </c>
      <c r="F124" s="149" t="e">
        <f>SUMIF(#REF!,B124&amp;LEFT($E$29,1),#REF!)</f>
        <v>#REF!</v>
      </c>
      <c r="G124" s="59" t="e">
        <f>COUNTIF(#REF!,B124&amp;LEFT($G$29,1))</f>
        <v>#REF!</v>
      </c>
      <c r="H124" s="149" t="e">
        <f>SUMIF(#REF!,B124&amp;LEFT($G$29,1),#REF!)</f>
        <v>#REF!</v>
      </c>
      <c r="I124" s="59" t="e">
        <f>COUNTIF(#REF!,B124&amp;LEFT($I$29,1))</f>
        <v>#REF!</v>
      </c>
      <c r="J124" s="149" t="e">
        <f>SUMIF(#REF!,B124&amp;LEFT($I$29,1),#REF!)</f>
        <v>#REF!</v>
      </c>
      <c r="K124" s="61"/>
    </row>
    <row r="125" spans="1:11" s="58" customFormat="1" ht="27" customHeight="1">
      <c r="A125" s="61" t="s">
        <v>38</v>
      </c>
      <c r="B125" s="61" t="s">
        <v>39</v>
      </c>
      <c r="C125" s="59" t="e">
        <f t="shared" si="46"/>
        <v>#REF!</v>
      </c>
      <c r="D125" s="149" t="e">
        <f t="shared" si="47"/>
        <v>#REF!</v>
      </c>
      <c r="E125" s="59" t="e">
        <f>COUNTIF(#REF!,B125&amp;LEFT($E$29,1))</f>
        <v>#REF!</v>
      </c>
      <c r="F125" s="149" t="e">
        <f>SUMIF(#REF!,B125&amp;LEFT($E$29,1),#REF!)</f>
        <v>#REF!</v>
      </c>
      <c r="G125" s="59" t="e">
        <f>COUNTIF(#REF!,B125&amp;LEFT($G$29,1))</f>
        <v>#REF!</v>
      </c>
      <c r="H125" s="149" t="e">
        <f>SUMIF(#REF!,B125&amp;LEFT($G$29,1),#REF!)</f>
        <v>#REF!</v>
      </c>
      <c r="I125" s="59" t="e">
        <f>COUNTIF(#REF!,B125&amp;LEFT($I$29,1))</f>
        <v>#REF!</v>
      </c>
      <c r="J125" s="149" t="e">
        <f>SUMIF(#REF!,B125&amp;LEFT($I$29,1),#REF!)</f>
        <v>#REF!</v>
      </c>
      <c r="K125" s="61"/>
    </row>
    <row r="126" spans="1:11" s="58" customFormat="1" ht="27" customHeight="1">
      <c r="A126" s="61" t="s">
        <v>40</v>
      </c>
      <c r="B126" s="61" t="s">
        <v>41</v>
      </c>
      <c r="C126" s="59" t="e">
        <f t="shared" si="46"/>
        <v>#REF!</v>
      </c>
      <c r="D126" s="149" t="e">
        <f t="shared" si="47"/>
        <v>#REF!</v>
      </c>
      <c r="E126" s="59" t="e">
        <f>COUNTIF(#REF!,B126&amp;LEFT($E$29,1))</f>
        <v>#REF!</v>
      </c>
      <c r="F126" s="149" t="e">
        <f>SUMIF(#REF!,B126&amp;LEFT($E$29,1),#REF!)</f>
        <v>#REF!</v>
      </c>
      <c r="G126" s="59" t="e">
        <f>COUNTIF(#REF!,B126&amp;LEFT($G$29,1))</f>
        <v>#REF!</v>
      </c>
      <c r="H126" s="149" t="e">
        <f>SUMIF(#REF!,B126&amp;LEFT($G$29,1),#REF!)</f>
        <v>#REF!</v>
      </c>
      <c r="I126" s="59" t="e">
        <f>COUNTIF(#REF!,B126&amp;LEFT($I$29,1))</f>
        <v>#REF!</v>
      </c>
      <c r="J126" s="149" t="e">
        <f>SUMIF(#REF!,B126&amp;LEFT($I$29,1),#REF!)</f>
        <v>#REF!</v>
      </c>
      <c r="K126" s="61"/>
    </row>
    <row r="127" spans="1:11" s="58" customFormat="1" ht="27" customHeight="1">
      <c r="A127" s="61" t="s">
        <v>42</v>
      </c>
      <c r="B127" s="61" t="s">
        <v>3</v>
      </c>
      <c r="C127" s="59" t="e">
        <f t="shared" si="46"/>
        <v>#REF!</v>
      </c>
      <c r="D127" s="149" t="e">
        <f t="shared" si="47"/>
        <v>#REF!</v>
      </c>
      <c r="E127" s="59" t="e">
        <f>COUNTIF(#REF!,B127&amp;LEFT($E$29,1))</f>
        <v>#REF!</v>
      </c>
      <c r="F127" s="149" t="e">
        <f>SUMIF(#REF!,B127&amp;LEFT($E$29,1),#REF!)</f>
        <v>#REF!</v>
      </c>
      <c r="G127" s="59" t="e">
        <f>COUNTIF(#REF!,B127&amp;LEFT($G$29,1))</f>
        <v>#REF!</v>
      </c>
      <c r="H127" s="149" t="e">
        <f>SUMIF(#REF!,B127&amp;LEFT($G$29,1),#REF!)</f>
        <v>#REF!</v>
      </c>
      <c r="I127" s="59" t="e">
        <f>COUNTIF(#REF!,B127&amp;LEFT($I$29,1))</f>
        <v>#REF!</v>
      </c>
      <c r="J127" s="149" t="e">
        <f>SUMIF(#REF!,B127&amp;LEFT($I$29,1),#REF!)</f>
        <v>#REF!</v>
      </c>
      <c r="K127" s="61"/>
    </row>
    <row r="128" spans="1:11" s="58" customFormat="1" ht="27" customHeight="1">
      <c r="A128" s="61" t="s">
        <v>44</v>
      </c>
      <c r="B128" s="61" t="s">
        <v>45</v>
      </c>
      <c r="C128" s="59" t="e">
        <f t="shared" si="46"/>
        <v>#REF!</v>
      </c>
      <c r="D128" s="149" t="e">
        <f t="shared" si="47"/>
        <v>#REF!</v>
      </c>
      <c r="E128" s="59" t="e">
        <f>COUNTIF(#REF!,B128&amp;LEFT($E$29,1))</f>
        <v>#REF!</v>
      </c>
      <c r="F128" s="149" t="e">
        <f>SUMIF(#REF!,B128&amp;LEFT($E$29,1),#REF!)</f>
        <v>#REF!</v>
      </c>
      <c r="G128" s="59" t="e">
        <f>COUNTIF(#REF!,B128&amp;LEFT($G$29,1))</f>
        <v>#REF!</v>
      </c>
      <c r="H128" s="149" t="e">
        <f>SUMIF(#REF!,B128&amp;LEFT($G$29,1),#REF!)</f>
        <v>#REF!</v>
      </c>
      <c r="I128" s="59" t="e">
        <f>COUNTIF(#REF!,B128&amp;LEFT($I$29,1))</f>
        <v>#REF!</v>
      </c>
      <c r="J128" s="149" t="e">
        <f>SUMIF(#REF!,B128&amp;LEFT($I$29,1),#REF!)</f>
        <v>#REF!</v>
      </c>
      <c r="K128" s="61"/>
    </row>
    <row r="129" spans="1:11" s="58" customFormat="1" ht="27" customHeight="1">
      <c r="A129" s="61" t="s">
        <v>46</v>
      </c>
      <c r="B129" s="61" t="s">
        <v>47</v>
      </c>
      <c r="C129" s="59" t="e">
        <f t="shared" si="46"/>
        <v>#REF!</v>
      </c>
      <c r="D129" s="149" t="e">
        <f t="shared" si="47"/>
        <v>#REF!</v>
      </c>
      <c r="E129" s="59" t="e">
        <f>COUNTIF(#REF!,B129&amp;LEFT($E$29,1))</f>
        <v>#REF!</v>
      </c>
      <c r="F129" s="149" t="e">
        <f>SUMIF(#REF!,B129&amp;LEFT($E$29,1),#REF!)</f>
        <v>#REF!</v>
      </c>
      <c r="G129" s="59" t="e">
        <f>COUNTIF(#REF!,B129&amp;LEFT($G$29,1))</f>
        <v>#REF!</v>
      </c>
      <c r="H129" s="149" t="e">
        <f>SUMIF(#REF!,B129&amp;LEFT($G$29,1),#REF!)</f>
        <v>#REF!</v>
      </c>
      <c r="I129" s="59" t="e">
        <f>COUNTIF(#REF!,B129&amp;LEFT($I$29,1))</f>
        <v>#REF!</v>
      </c>
      <c r="J129" s="149" t="e">
        <f>SUMIF(#REF!,B129&amp;LEFT($I$29,1),#REF!)</f>
        <v>#REF!</v>
      </c>
      <c r="K129" s="61"/>
    </row>
    <row r="130" spans="1:11" s="58" customFormat="1" ht="27" customHeight="1">
      <c r="A130" s="61" t="s">
        <v>4</v>
      </c>
      <c r="B130" s="61" t="s">
        <v>5</v>
      </c>
      <c r="C130" s="59" t="e">
        <f t="shared" si="46"/>
        <v>#REF!</v>
      </c>
      <c r="D130" s="149" t="e">
        <f t="shared" si="47"/>
        <v>#REF!</v>
      </c>
      <c r="E130" s="59" t="e">
        <f>COUNTIF(#REF!,B130&amp;LEFT($E$29,1))</f>
        <v>#REF!</v>
      </c>
      <c r="F130" s="149" t="e">
        <f>SUMIF(#REF!,B130&amp;LEFT($E$29,1),#REF!)</f>
        <v>#REF!</v>
      </c>
      <c r="G130" s="59" t="e">
        <f>COUNTIF(#REF!,B130&amp;LEFT($G$29,1))</f>
        <v>#REF!</v>
      </c>
      <c r="H130" s="149" t="e">
        <f>SUMIF(#REF!,B130&amp;LEFT($G$29,1),#REF!)</f>
        <v>#REF!</v>
      </c>
      <c r="I130" s="59" t="e">
        <f>COUNTIF(#REF!,B130&amp;LEFT($I$29,1))</f>
        <v>#REF!</v>
      </c>
      <c r="J130" s="149" t="e">
        <f>SUMIF(#REF!,B130&amp;LEFT($I$29,1),#REF!)</f>
        <v>#REF!</v>
      </c>
      <c r="K130" s="61"/>
    </row>
    <row r="131" spans="1:11" s="58" customFormat="1" ht="27" customHeight="1">
      <c r="A131" s="61" t="s">
        <v>6</v>
      </c>
      <c r="B131" s="61" t="s">
        <v>7</v>
      </c>
      <c r="C131" s="59" t="e">
        <f t="shared" si="46"/>
        <v>#REF!</v>
      </c>
      <c r="D131" s="149" t="e">
        <f t="shared" si="47"/>
        <v>#REF!</v>
      </c>
      <c r="E131" s="59" t="e">
        <f>COUNTIF(#REF!,B131&amp;LEFT($E$29,1))</f>
        <v>#REF!</v>
      </c>
      <c r="F131" s="149" t="e">
        <f>SUMIF(#REF!,B131&amp;LEFT($E$29,1),#REF!)</f>
        <v>#REF!</v>
      </c>
      <c r="G131" s="59" t="e">
        <f>COUNTIF(#REF!,B131&amp;LEFT($G$29,1))</f>
        <v>#REF!</v>
      </c>
      <c r="H131" s="149" t="e">
        <f>SUMIF(#REF!,B131&amp;LEFT($G$29,1),#REF!)</f>
        <v>#REF!</v>
      </c>
      <c r="I131" s="59" t="e">
        <f>COUNTIF(#REF!,B131&amp;LEFT($I$29,1))</f>
        <v>#REF!</v>
      </c>
      <c r="J131" s="149" t="e">
        <f>SUMIF(#REF!,B131&amp;LEFT($I$29,1),#REF!)</f>
        <v>#REF!</v>
      </c>
      <c r="K131" s="61"/>
    </row>
    <row r="132" spans="1:11" s="58" customFormat="1" ht="27" customHeight="1">
      <c r="A132" s="61" t="s">
        <v>89</v>
      </c>
      <c r="B132" s="61" t="s">
        <v>90</v>
      </c>
      <c r="C132" s="59" t="e">
        <f t="shared" si="46"/>
        <v>#REF!</v>
      </c>
      <c r="D132" s="149" t="e">
        <f t="shared" si="47"/>
        <v>#REF!</v>
      </c>
      <c r="E132" s="59" t="e">
        <f>COUNTIF(#REF!,B132&amp;LEFT($E$29,1))</f>
        <v>#REF!</v>
      </c>
      <c r="F132" s="149" t="e">
        <f>SUMIF(#REF!,B132&amp;LEFT($E$29,1),#REF!)</f>
        <v>#REF!</v>
      </c>
      <c r="G132" s="59" t="e">
        <f>COUNTIF(#REF!,B132&amp;LEFT($G$29,1))</f>
        <v>#REF!</v>
      </c>
      <c r="H132" s="149" t="e">
        <f>SUMIF(#REF!,B132&amp;LEFT($G$29,1),#REF!)</f>
        <v>#REF!</v>
      </c>
      <c r="I132" s="59" t="e">
        <f>COUNTIF(#REF!,B132&amp;LEFT($I$29,1))</f>
        <v>#REF!</v>
      </c>
      <c r="J132" s="149" t="e">
        <f>SUMIF(#REF!,B132&amp;LEFT($I$29,1),#REF!)</f>
        <v>#REF!</v>
      </c>
      <c r="K132" s="61"/>
    </row>
    <row r="133" spans="1:11" s="58" customFormat="1" ht="27" customHeight="1">
      <c r="A133" s="61" t="s">
        <v>48</v>
      </c>
      <c r="B133" s="61" t="s">
        <v>49</v>
      </c>
      <c r="C133" s="59" t="e">
        <f t="shared" si="46"/>
        <v>#REF!</v>
      </c>
      <c r="D133" s="149" t="e">
        <f t="shared" si="47"/>
        <v>#REF!</v>
      </c>
      <c r="E133" s="59" t="e">
        <f>COUNTIF(#REF!,B133&amp;LEFT($E$29,1))</f>
        <v>#REF!</v>
      </c>
      <c r="F133" s="149" t="e">
        <f>SUMIF(#REF!,B133&amp;LEFT($E$29,1),#REF!)</f>
        <v>#REF!</v>
      </c>
      <c r="G133" s="59" t="e">
        <f>COUNTIF(#REF!,B133&amp;LEFT($G$29,1))</f>
        <v>#REF!</v>
      </c>
      <c r="H133" s="149" t="e">
        <f>SUMIF(#REF!,B133&amp;LEFT($G$29,1),#REF!)</f>
        <v>#REF!</v>
      </c>
      <c r="I133" s="59" t="e">
        <f>COUNTIF(#REF!,B133&amp;LEFT($I$29,1))</f>
        <v>#REF!</v>
      </c>
      <c r="J133" s="149" t="e">
        <f>SUMIF(#REF!,B133&amp;LEFT($I$29,1),#REF!)</f>
        <v>#REF!</v>
      </c>
      <c r="K133" s="61"/>
    </row>
    <row r="134" spans="1:11" s="58" customFormat="1" ht="27" customHeight="1">
      <c r="A134" s="61" t="s">
        <v>50</v>
      </c>
      <c r="B134" s="61" t="s">
        <v>51</v>
      </c>
      <c r="C134" s="59" t="e">
        <f t="shared" si="46"/>
        <v>#REF!</v>
      </c>
      <c r="D134" s="149" t="e">
        <f t="shared" si="47"/>
        <v>#REF!</v>
      </c>
      <c r="E134" s="59" t="e">
        <f>COUNTIF(#REF!,B134&amp;LEFT($E$29,1))</f>
        <v>#REF!</v>
      </c>
      <c r="F134" s="149" t="e">
        <f>SUMIF(#REF!,B134&amp;LEFT($E$29,1),#REF!)</f>
        <v>#REF!</v>
      </c>
      <c r="G134" s="59" t="e">
        <f>COUNTIF(#REF!,B134&amp;LEFT($G$29,1))</f>
        <v>#REF!</v>
      </c>
      <c r="H134" s="149" t="e">
        <f>SUMIF(#REF!,B134&amp;LEFT($G$29,1),#REF!)</f>
        <v>#REF!</v>
      </c>
      <c r="I134" s="59" t="e">
        <f>COUNTIF(#REF!,B134&amp;LEFT($I$29,1))</f>
        <v>#REF!</v>
      </c>
      <c r="J134" s="149" t="e">
        <f>SUMIF(#REF!,B134&amp;LEFT($I$29,1),#REF!)</f>
        <v>#REF!</v>
      </c>
      <c r="K134" s="61"/>
    </row>
    <row r="135" spans="1:11" s="58" customFormat="1" ht="27" customHeight="1">
      <c r="A135" s="61" t="s">
        <v>3065</v>
      </c>
      <c r="B135" s="61" t="s">
        <v>3066</v>
      </c>
      <c r="C135" s="59" t="e">
        <f t="shared" si="46"/>
        <v>#REF!</v>
      </c>
      <c r="D135" s="149" t="e">
        <f t="shared" si="47"/>
        <v>#REF!</v>
      </c>
      <c r="E135" s="59" t="e">
        <f>COUNTIF(#REF!,B135&amp;LEFT($E$29,1))</f>
        <v>#REF!</v>
      </c>
      <c r="F135" s="149" t="e">
        <f>SUMIF(#REF!,B135&amp;LEFT($E$29,1),#REF!)</f>
        <v>#REF!</v>
      </c>
      <c r="G135" s="59" t="e">
        <f>COUNTIF(#REF!,B135&amp;LEFT($G$29,1))</f>
        <v>#REF!</v>
      </c>
      <c r="H135" s="149" t="e">
        <f>SUMIF(#REF!,B135&amp;LEFT($G$29,1),#REF!)</f>
        <v>#REF!</v>
      </c>
      <c r="I135" s="59" t="e">
        <f>COUNTIF(#REF!,B135&amp;LEFT($I$29,1))</f>
        <v>#REF!</v>
      </c>
      <c r="J135" s="149" t="e">
        <f>SUMIF(#REF!,B135&amp;LEFT($I$29,1),#REF!)</f>
        <v>#REF!</v>
      </c>
      <c r="K135" s="61"/>
    </row>
    <row r="136" spans="1:11" ht="39.950000000000003" customHeight="1">
      <c r="A136" s="54" t="s">
        <v>3058</v>
      </c>
      <c r="B136" s="55"/>
      <c r="C136" s="55"/>
      <c r="D136" s="55"/>
      <c r="E136" s="55"/>
      <c r="F136" s="55"/>
      <c r="G136" s="55"/>
      <c r="H136" s="55"/>
      <c r="I136" s="55"/>
      <c r="J136" s="55"/>
      <c r="K136" s="55"/>
    </row>
    <row r="137" spans="1:11" s="58" customFormat="1" ht="20.100000000000001" customHeight="1">
      <c r="A137" s="186" t="s">
        <v>8</v>
      </c>
      <c r="B137" s="57"/>
      <c r="C137" s="186" t="s">
        <v>9</v>
      </c>
      <c r="D137" s="186"/>
      <c r="E137" s="186" t="s">
        <v>10</v>
      </c>
      <c r="F137" s="186"/>
      <c r="G137" s="186" t="s">
        <v>11</v>
      </c>
      <c r="H137" s="186"/>
      <c r="I137" s="186" t="s">
        <v>12</v>
      </c>
      <c r="J137" s="186"/>
      <c r="K137" s="186" t="s">
        <v>13</v>
      </c>
    </row>
    <row r="138" spans="1:11" s="58" customFormat="1" ht="20.100000000000001" customHeight="1">
      <c r="A138" s="186"/>
      <c r="B138" s="57"/>
      <c r="C138" s="61" t="s">
        <v>14</v>
      </c>
      <c r="D138" s="61" t="s">
        <v>15</v>
      </c>
      <c r="E138" s="61" t="s">
        <v>14</v>
      </c>
      <c r="F138" s="61" t="s">
        <v>15</v>
      </c>
      <c r="G138" s="61" t="s">
        <v>14</v>
      </c>
      <c r="H138" s="61" t="s">
        <v>15</v>
      </c>
      <c r="I138" s="61" t="s">
        <v>14</v>
      </c>
      <c r="J138" s="61" t="s">
        <v>15</v>
      </c>
      <c r="K138" s="186"/>
    </row>
    <row r="139" spans="1:11" s="58" customFormat="1" ht="27" customHeight="1">
      <c r="A139" s="61" t="s">
        <v>9</v>
      </c>
      <c r="B139" s="61"/>
      <c r="C139" s="59" t="e">
        <f t="shared" ref="C139:C162" si="49">SUM(E139,G139,I139)</f>
        <v>#REF!</v>
      </c>
      <c r="D139" s="149" t="e">
        <f t="shared" ref="D139:D162" si="50">SUM(F139,H139,J139)</f>
        <v>#REF!</v>
      </c>
      <c r="E139" s="59" t="e">
        <f t="shared" ref="E139:J139" si="51">SUM(E140:E162)</f>
        <v>#REF!</v>
      </c>
      <c r="F139" s="149" t="e">
        <f t="shared" si="51"/>
        <v>#REF!</v>
      </c>
      <c r="G139" s="59" t="e">
        <f t="shared" si="51"/>
        <v>#REF!</v>
      </c>
      <c r="H139" s="149" t="e">
        <f t="shared" si="51"/>
        <v>#REF!</v>
      </c>
      <c r="I139" s="59" t="e">
        <f t="shared" si="51"/>
        <v>#REF!</v>
      </c>
      <c r="J139" s="149" t="e">
        <f t="shared" si="51"/>
        <v>#REF!</v>
      </c>
      <c r="K139" s="61"/>
    </row>
    <row r="140" spans="1:11" s="58" customFormat="1" ht="27" customHeight="1">
      <c r="A140" s="61" t="s">
        <v>0</v>
      </c>
      <c r="B140" s="61" t="s">
        <v>0</v>
      </c>
      <c r="C140" s="59" t="e">
        <f t="shared" si="49"/>
        <v>#REF!</v>
      </c>
      <c r="D140" s="149" t="e">
        <f t="shared" si="50"/>
        <v>#REF!</v>
      </c>
      <c r="E140" s="59" t="e">
        <f>COUNTIF(#REF!,B140&amp;LEFT($E$29,1))</f>
        <v>#REF!</v>
      </c>
      <c r="F140" s="149" t="e">
        <f>SUMIF(#REF!,B140&amp;LEFT($E$29,1),#REF!)</f>
        <v>#REF!</v>
      </c>
      <c r="G140" s="59" t="e">
        <f>COUNTIF(#REF!,B140&amp;LEFT($G$29,1))</f>
        <v>#REF!</v>
      </c>
      <c r="H140" s="149" t="e">
        <f>SUMIF(#REF!,B140&amp;LEFT($G$29,1),#REF!)</f>
        <v>#REF!</v>
      </c>
      <c r="I140" s="59" t="e">
        <f>COUNTIF(#REF!,B140&amp;LEFT($I$29,1))</f>
        <v>#REF!</v>
      </c>
      <c r="J140" s="149" t="e">
        <f>SUMIF(#REF!,B140&amp;LEFT($I$29,1),#REF!)</f>
        <v>#REF!</v>
      </c>
      <c r="K140" s="61"/>
    </row>
    <row r="141" spans="1:11" s="58" customFormat="1" ht="27" customHeight="1">
      <c r="A141" s="61" t="s">
        <v>1</v>
      </c>
      <c r="B141" s="61" t="s">
        <v>1</v>
      </c>
      <c r="C141" s="59" t="e">
        <f t="shared" si="49"/>
        <v>#REF!</v>
      </c>
      <c r="D141" s="149" t="e">
        <f t="shared" si="50"/>
        <v>#REF!</v>
      </c>
      <c r="E141" s="59" t="e">
        <f>COUNTIF(#REF!,B141&amp;LEFT($E$29,1))</f>
        <v>#REF!</v>
      </c>
      <c r="F141" s="149" t="e">
        <f>SUMIF(#REF!,B141&amp;LEFT($E$29,1),#REF!)</f>
        <v>#REF!</v>
      </c>
      <c r="G141" s="59" t="e">
        <f>COUNTIF(#REF!,B141&amp;LEFT($G$29,1))</f>
        <v>#REF!</v>
      </c>
      <c r="H141" s="149" t="e">
        <f>SUMIF(#REF!,B141&amp;LEFT($G$29,1),#REF!)</f>
        <v>#REF!</v>
      </c>
      <c r="I141" s="59" t="e">
        <f>COUNTIF(#REF!,B141&amp;LEFT($I$29,1))</f>
        <v>#REF!</v>
      </c>
      <c r="J141" s="149" t="e">
        <f>SUMIF(#REF!,B141&amp;LEFT($I$29,1),#REF!)</f>
        <v>#REF!</v>
      </c>
      <c r="K141" s="61"/>
    </row>
    <row r="142" spans="1:11" s="58" customFormat="1" ht="27" customHeight="1">
      <c r="A142" s="61" t="s">
        <v>18</v>
      </c>
      <c r="B142" s="61" t="s">
        <v>19</v>
      </c>
      <c r="C142" s="59" t="e">
        <f t="shared" si="49"/>
        <v>#REF!</v>
      </c>
      <c r="D142" s="149" t="e">
        <f t="shared" si="50"/>
        <v>#REF!</v>
      </c>
      <c r="E142" s="59" t="e">
        <f>COUNTIF(#REF!,B142&amp;LEFT($E$29,1))</f>
        <v>#REF!</v>
      </c>
      <c r="F142" s="149" t="e">
        <f>SUMIF(#REF!,B142&amp;LEFT($E$29,1),#REF!)</f>
        <v>#REF!</v>
      </c>
      <c r="G142" s="59" t="e">
        <f>COUNTIF(#REF!,B142&amp;LEFT($G$29,1))</f>
        <v>#REF!</v>
      </c>
      <c r="H142" s="149" t="e">
        <f>SUMIF(#REF!,B142&amp;LEFT($G$29,1),#REF!)</f>
        <v>#REF!</v>
      </c>
      <c r="I142" s="59" t="e">
        <f>COUNTIF(#REF!,B142&amp;LEFT($I$29,1))</f>
        <v>#REF!</v>
      </c>
      <c r="J142" s="149" t="e">
        <f>SUMIF(#REF!,B142&amp;LEFT($I$29,1),#REF!)</f>
        <v>#REF!</v>
      </c>
      <c r="K142" s="61"/>
    </row>
    <row r="143" spans="1:11" s="58" customFormat="1" ht="27" customHeight="1">
      <c r="A143" s="61" t="s">
        <v>20</v>
      </c>
      <c r="B143" s="61" t="s">
        <v>21</v>
      </c>
      <c r="C143" s="59" t="e">
        <f t="shared" si="49"/>
        <v>#REF!</v>
      </c>
      <c r="D143" s="149" t="e">
        <f t="shared" si="50"/>
        <v>#REF!</v>
      </c>
      <c r="E143" s="59" t="e">
        <f>COUNTIF(#REF!,B143&amp;LEFT($E$29,1))</f>
        <v>#REF!</v>
      </c>
      <c r="F143" s="149" t="e">
        <f>SUMIF(#REF!,B143&amp;LEFT($E$29,1),#REF!)</f>
        <v>#REF!</v>
      </c>
      <c r="G143" s="59" t="e">
        <f>COUNTIF(#REF!,B143&amp;LEFT($G$29,1))</f>
        <v>#REF!</v>
      </c>
      <c r="H143" s="149" t="e">
        <f>SUMIF(#REF!,B143&amp;LEFT($G$29,1),#REF!)</f>
        <v>#REF!</v>
      </c>
      <c r="I143" s="59" t="e">
        <f>COUNTIF(#REF!,B143&amp;LEFT($I$29,1))</f>
        <v>#REF!</v>
      </c>
      <c r="J143" s="149" t="e">
        <f>SUMIF(#REF!,B143&amp;LEFT($I$29,1),#REF!)</f>
        <v>#REF!</v>
      </c>
      <c r="K143" s="61"/>
    </row>
    <row r="144" spans="1:11" s="58" customFormat="1" ht="27" customHeight="1">
      <c r="A144" s="61" t="s">
        <v>22</v>
      </c>
      <c r="B144" s="61" t="s">
        <v>2</v>
      </c>
      <c r="C144" s="59" t="e">
        <f t="shared" si="49"/>
        <v>#REF!</v>
      </c>
      <c r="D144" s="149" t="e">
        <f t="shared" si="50"/>
        <v>#REF!</v>
      </c>
      <c r="E144" s="59" t="e">
        <f>COUNTIF(#REF!,B144&amp;LEFT($E$29,1))</f>
        <v>#REF!</v>
      </c>
      <c r="F144" s="149" t="e">
        <f>SUMIF(#REF!,B144&amp;LEFT($E$29,1),#REF!)</f>
        <v>#REF!</v>
      </c>
      <c r="G144" s="59" t="e">
        <f>COUNTIF(#REF!,B144&amp;LEFT($G$29,1))</f>
        <v>#REF!</v>
      </c>
      <c r="H144" s="149" t="e">
        <f>SUMIF(#REF!,B144&amp;LEFT($G$29,1),#REF!)</f>
        <v>#REF!</v>
      </c>
      <c r="I144" s="59" t="e">
        <f>COUNTIF(#REF!,B144&amp;LEFT($I$29,1))</f>
        <v>#REF!</v>
      </c>
      <c r="J144" s="149" t="e">
        <f>SUMIF(#REF!,B144&amp;LEFT($I$29,1),#REF!)</f>
        <v>#REF!</v>
      </c>
      <c r="K144" s="61"/>
    </row>
    <row r="145" spans="1:11" s="58" customFormat="1" ht="27" customHeight="1">
      <c r="A145" s="61" t="s">
        <v>24</v>
      </c>
      <c r="B145" s="61" t="s">
        <v>25</v>
      </c>
      <c r="C145" s="59" t="e">
        <f t="shared" si="49"/>
        <v>#REF!</v>
      </c>
      <c r="D145" s="149" t="e">
        <f t="shared" si="50"/>
        <v>#REF!</v>
      </c>
      <c r="E145" s="59" t="e">
        <f>COUNTIF(#REF!,B145&amp;LEFT($E$29,1))</f>
        <v>#REF!</v>
      </c>
      <c r="F145" s="149" t="e">
        <f>SUMIF(#REF!,B145&amp;LEFT($E$29,1),#REF!)</f>
        <v>#REF!</v>
      </c>
      <c r="G145" s="59" t="e">
        <f>COUNTIF(#REF!,B145&amp;LEFT($G$29,1))</f>
        <v>#REF!</v>
      </c>
      <c r="H145" s="149" t="e">
        <f>SUMIF(#REF!,B145&amp;LEFT($G$29,1),#REF!)</f>
        <v>#REF!</v>
      </c>
      <c r="I145" s="59" t="e">
        <f>COUNTIF(#REF!,B145&amp;LEFT($I$29,1))</f>
        <v>#REF!</v>
      </c>
      <c r="J145" s="149" t="e">
        <f>SUMIF(#REF!,B145&amp;LEFT($I$29,1),#REF!)</f>
        <v>#REF!</v>
      </c>
      <c r="K145" s="61"/>
    </row>
    <row r="146" spans="1:11" s="58" customFormat="1" ht="27" customHeight="1">
      <c r="A146" s="61" t="s">
        <v>26</v>
      </c>
      <c r="B146" s="61" t="s">
        <v>27</v>
      </c>
      <c r="C146" s="59" t="e">
        <f t="shared" si="49"/>
        <v>#REF!</v>
      </c>
      <c r="D146" s="149" t="e">
        <f t="shared" si="50"/>
        <v>#REF!</v>
      </c>
      <c r="E146" s="59" t="e">
        <f>COUNTIF(#REF!,B146&amp;LEFT($E$29,1))</f>
        <v>#REF!</v>
      </c>
      <c r="F146" s="149" t="e">
        <f>SUMIF(#REF!,B146&amp;LEFT($E$29,1),#REF!)</f>
        <v>#REF!</v>
      </c>
      <c r="G146" s="59" t="e">
        <f>COUNTIF(#REF!,B146&amp;LEFT($G$29,1))</f>
        <v>#REF!</v>
      </c>
      <c r="H146" s="149" t="e">
        <f>SUMIF(#REF!,B146&amp;LEFT($G$29,1),#REF!)</f>
        <v>#REF!</v>
      </c>
      <c r="I146" s="59" t="e">
        <f>COUNTIF(#REF!,B146&amp;LEFT($I$29,1))</f>
        <v>#REF!</v>
      </c>
      <c r="J146" s="149" t="e">
        <f>SUMIF(#REF!,B146&amp;LEFT($I$29,1),#REF!)</f>
        <v>#REF!</v>
      </c>
      <c r="K146" s="61"/>
    </row>
    <row r="147" spans="1:11" s="58" customFormat="1" ht="27" customHeight="1">
      <c r="A147" s="61" t="s">
        <v>28</v>
      </c>
      <c r="B147" s="61" t="s">
        <v>29</v>
      </c>
      <c r="C147" s="59" t="e">
        <f t="shared" si="49"/>
        <v>#REF!</v>
      </c>
      <c r="D147" s="149" t="e">
        <f t="shared" si="50"/>
        <v>#REF!</v>
      </c>
      <c r="E147" s="59" t="e">
        <f>COUNTIF(#REF!,B147&amp;LEFT($E$29,1))</f>
        <v>#REF!</v>
      </c>
      <c r="F147" s="149" t="e">
        <f>SUMIF(#REF!,B147&amp;LEFT($E$29,1),#REF!)</f>
        <v>#REF!</v>
      </c>
      <c r="G147" s="59" t="e">
        <f>COUNTIF(#REF!,B147&amp;LEFT($G$29,1))</f>
        <v>#REF!</v>
      </c>
      <c r="H147" s="149" t="e">
        <f>SUMIF(#REF!,B147&amp;LEFT($G$29,1),#REF!)</f>
        <v>#REF!</v>
      </c>
      <c r="I147" s="59" t="e">
        <f>COUNTIF(#REF!,B147&amp;LEFT($I$29,1))</f>
        <v>#REF!</v>
      </c>
      <c r="J147" s="149" t="e">
        <f>SUMIF(#REF!,B147&amp;LEFT($I$29,1),#REF!)</f>
        <v>#REF!</v>
      </c>
      <c r="K147" s="61"/>
    </row>
    <row r="148" spans="1:11" s="58" customFormat="1" ht="27" customHeight="1">
      <c r="A148" s="61" t="s">
        <v>30</v>
      </c>
      <c r="B148" s="61" t="s">
        <v>31</v>
      </c>
      <c r="C148" s="59" t="e">
        <f t="shared" si="49"/>
        <v>#REF!</v>
      </c>
      <c r="D148" s="149" t="e">
        <f t="shared" si="50"/>
        <v>#REF!</v>
      </c>
      <c r="E148" s="59" t="e">
        <f>COUNTIF(#REF!,B148&amp;LEFT($E$29,1))</f>
        <v>#REF!</v>
      </c>
      <c r="F148" s="149" t="e">
        <f>SUMIF(#REF!,B148&amp;LEFT($E$29,1),#REF!)</f>
        <v>#REF!</v>
      </c>
      <c r="G148" s="59" t="e">
        <f>COUNTIF(#REF!,B148&amp;LEFT($G$29,1))</f>
        <v>#REF!</v>
      </c>
      <c r="H148" s="149" t="e">
        <f>SUMIF(#REF!,B148&amp;LEFT($G$29,1),#REF!)</f>
        <v>#REF!</v>
      </c>
      <c r="I148" s="59" t="e">
        <f>COUNTIF(#REF!,B148&amp;LEFT($I$29,1))</f>
        <v>#REF!</v>
      </c>
      <c r="J148" s="149" t="e">
        <f>SUMIF(#REF!,B148&amp;LEFT($I$29,1),#REF!)</f>
        <v>#REF!</v>
      </c>
      <c r="K148" s="61"/>
    </row>
    <row r="149" spans="1:11" s="58" customFormat="1" ht="27" customHeight="1">
      <c r="A149" s="61" t="s">
        <v>32</v>
      </c>
      <c r="B149" s="61" t="s">
        <v>33</v>
      </c>
      <c r="C149" s="59" t="e">
        <f t="shared" si="49"/>
        <v>#REF!</v>
      </c>
      <c r="D149" s="149" t="e">
        <f t="shared" si="50"/>
        <v>#REF!</v>
      </c>
      <c r="E149" s="59" t="e">
        <f>COUNTIF(#REF!,B149&amp;LEFT($E$29,1))</f>
        <v>#REF!</v>
      </c>
      <c r="F149" s="149" t="e">
        <f>SUMIF(#REF!,B149&amp;LEFT($E$29,1),#REF!)</f>
        <v>#REF!</v>
      </c>
      <c r="G149" s="59" t="e">
        <f>COUNTIF(#REF!,B149&amp;LEFT($G$29,1))</f>
        <v>#REF!</v>
      </c>
      <c r="H149" s="149" t="e">
        <f>SUMIF(#REF!,B149&amp;LEFT($G$29,1),#REF!)</f>
        <v>#REF!</v>
      </c>
      <c r="I149" s="59" t="e">
        <f>COUNTIF(#REF!,B149&amp;LEFT($I$29,1))</f>
        <v>#REF!</v>
      </c>
      <c r="J149" s="149" t="e">
        <f>SUMIF(#REF!,B149&amp;LEFT($I$29,1),#REF!)</f>
        <v>#REF!</v>
      </c>
      <c r="K149" s="61"/>
    </row>
    <row r="150" spans="1:11" s="58" customFormat="1" ht="27" customHeight="1">
      <c r="A150" s="61" t="s">
        <v>34</v>
      </c>
      <c r="B150" s="61" t="s">
        <v>35</v>
      </c>
      <c r="C150" s="59" t="e">
        <f t="shared" si="49"/>
        <v>#REF!</v>
      </c>
      <c r="D150" s="149" t="e">
        <f t="shared" si="50"/>
        <v>#REF!</v>
      </c>
      <c r="E150" s="59" t="e">
        <f>COUNTIF(#REF!,B150&amp;LEFT($E$29,1))</f>
        <v>#REF!</v>
      </c>
      <c r="F150" s="149" t="e">
        <f>SUMIF(#REF!,B150&amp;LEFT($E$29,1),#REF!)</f>
        <v>#REF!</v>
      </c>
      <c r="G150" s="59" t="e">
        <f>COUNTIF(#REF!,B150&amp;LEFT($G$29,1))</f>
        <v>#REF!</v>
      </c>
      <c r="H150" s="149" t="e">
        <f>SUMIF(#REF!,B150&amp;LEFT($G$29,1),#REF!)</f>
        <v>#REF!</v>
      </c>
      <c r="I150" s="59" t="e">
        <f>COUNTIF(#REF!,B150&amp;LEFT($I$29,1))</f>
        <v>#REF!</v>
      </c>
      <c r="J150" s="149" t="e">
        <f>SUMIF(#REF!,B150&amp;LEFT($I$29,1),#REF!)</f>
        <v>#REF!</v>
      </c>
      <c r="K150" s="61"/>
    </row>
    <row r="151" spans="1:11" s="58" customFormat="1" ht="27" customHeight="1">
      <c r="A151" s="61" t="s">
        <v>36</v>
      </c>
      <c r="B151" s="61" t="s">
        <v>37</v>
      </c>
      <c r="C151" s="59" t="e">
        <f t="shared" si="49"/>
        <v>#REF!</v>
      </c>
      <c r="D151" s="149" t="e">
        <f t="shared" si="50"/>
        <v>#REF!</v>
      </c>
      <c r="E151" s="59" t="e">
        <f>COUNTIF(#REF!,B151&amp;LEFT($E$29,1))</f>
        <v>#REF!</v>
      </c>
      <c r="F151" s="149" t="e">
        <f>SUMIF(#REF!,B151&amp;LEFT($E$29,1),#REF!)</f>
        <v>#REF!</v>
      </c>
      <c r="G151" s="59" t="e">
        <f>COUNTIF(#REF!,B151&amp;LEFT($G$29,1))</f>
        <v>#REF!</v>
      </c>
      <c r="H151" s="149" t="e">
        <f>SUMIF(#REF!,B151&amp;LEFT($G$29,1),#REF!)</f>
        <v>#REF!</v>
      </c>
      <c r="I151" s="59" t="e">
        <f>COUNTIF(#REF!,B151&amp;LEFT($I$29,1))</f>
        <v>#REF!</v>
      </c>
      <c r="J151" s="149" t="e">
        <f>SUMIF(#REF!,B151&amp;LEFT($I$29,1),#REF!)</f>
        <v>#REF!</v>
      </c>
      <c r="K151" s="61"/>
    </row>
    <row r="152" spans="1:11" s="58" customFormat="1" ht="27" customHeight="1">
      <c r="A152" s="61" t="s">
        <v>38</v>
      </c>
      <c r="B152" s="61" t="s">
        <v>39</v>
      </c>
      <c r="C152" s="59" t="e">
        <f t="shared" si="49"/>
        <v>#REF!</v>
      </c>
      <c r="D152" s="149" t="e">
        <f t="shared" si="50"/>
        <v>#REF!</v>
      </c>
      <c r="E152" s="59" t="e">
        <f>COUNTIF(#REF!,B152&amp;LEFT($E$29,1))</f>
        <v>#REF!</v>
      </c>
      <c r="F152" s="149" t="e">
        <f>SUMIF(#REF!,B152&amp;LEFT($E$29,1),#REF!)</f>
        <v>#REF!</v>
      </c>
      <c r="G152" s="59" t="e">
        <f>COUNTIF(#REF!,B152&amp;LEFT($G$29,1))</f>
        <v>#REF!</v>
      </c>
      <c r="H152" s="149" t="e">
        <f>SUMIF(#REF!,B152&amp;LEFT($G$29,1),#REF!)</f>
        <v>#REF!</v>
      </c>
      <c r="I152" s="59" t="e">
        <f>COUNTIF(#REF!,B152&amp;LEFT($I$29,1))</f>
        <v>#REF!</v>
      </c>
      <c r="J152" s="149" t="e">
        <f>SUMIF(#REF!,B152&amp;LEFT($I$29,1),#REF!)</f>
        <v>#REF!</v>
      </c>
      <c r="K152" s="61"/>
    </row>
    <row r="153" spans="1:11" s="58" customFormat="1" ht="27" customHeight="1">
      <c r="A153" s="61" t="s">
        <v>40</v>
      </c>
      <c r="B153" s="61" t="s">
        <v>41</v>
      </c>
      <c r="C153" s="59" t="e">
        <f t="shared" si="49"/>
        <v>#REF!</v>
      </c>
      <c r="D153" s="149" t="e">
        <f t="shared" si="50"/>
        <v>#REF!</v>
      </c>
      <c r="E153" s="59" t="e">
        <f>COUNTIF(#REF!,B153&amp;LEFT($E$29,1))</f>
        <v>#REF!</v>
      </c>
      <c r="F153" s="149" t="e">
        <f>SUMIF(#REF!,B153&amp;LEFT($E$29,1),#REF!)</f>
        <v>#REF!</v>
      </c>
      <c r="G153" s="59" t="e">
        <f>COUNTIF(#REF!,B153&amp;LEFT($G$29,1))</f>
        <v>#REF!</v>
      </c>
      <c r="H153" s="149" t="e">
        <f>SUMIF(#REF!,B153&amp;LEFT($G$29,1),#REF!)</f>
        <v>#REF!</v>
      </c>
      <c r="I153" s="59" t="e">
        <f>COUNTIF(#REF!,B153&amp;LEFT($I$29,1))</f>
        <v>#REF!</v>
      </c>
      <c r="J153" s="149" t="e">
        <f>SUMIF(#REF!,B153&amp;LEFT($I$29,1),#REF!)</f>
        <v>#REF!</v>
      </c>
      <c r="K153" s="61"/>
    </row>
    <row r="154" spans="1:11" s="58" customFormat="1" ht="27" customHeight="1">
      <c r="A154" s="61" t="s">
        <v>42</v>
      </c>
      <c r="B154" s="61" t="s">
        <v>3</v>
      </c>
      <c r="C154" s="59" t="e">
        <f t="shared" si="49"/>
        <v>#REF!</v>
      </c>
      <c r="D154" s="149" t="e">
        <f t="shared" si="50"/>
        <v>#REF!</v>
      </c>
      <c r="E154" s="59" t="e">
        <f>COUNTIF(#REF!,B154&amp;LEFT($E$29,1))</f>
        <v>#REF!</v>
      </c>
      <c r="F154" s="149" t="e">
        <f>SUMIF(#REF!,B154&amp;LEFT($E$29,1),#REF!)</f>
        <v>#REF!</v>
      </c>
      <c r="G154" s="59" t="e">
        <f>COUNTIF(#REF!,B154&amp;LEFT($G$29,1))</f>
        <v>#REF!</v>
      </c>
      <c r="H154" s="149" t="e">
        <f>SUMIF(#REF!,B154&amp;LEFT($G$29,1),#REF!)</f>
        <v>#REF!</v>
      </c>
      <c r="I154" s="59" t="e">
        <f>COUNTIF(#REF!,B154&amp;LEFT($I$29,1))</f>
        <v>#REF!</v>
      </c>
      <c r="J154" s="149" t="e">
        <f>SUMIF(#REF!,B154&amp;LEFT($I$29,1),#REF!)</f>
        <v>#REF!</v>
      </c>
      <c r="K154" s="61"/>
    </row>
    <row r="155" spans="1:11" s="58" customFormat="1" ht="27" customHeight="1">
      <c r="A155" s="61" t="s">
        <v>44</v>
      </c>
      <c r="B155" s="61" t="s">
        <v>45</v>
      </c>
      <c r="C155" s="59" t="e">
        <f t="shared" si="49"/>
        <v>#REF!</v>
      </c>
      <c r="D155" s="149" t="e">
        <f t="shared" si="50"/>
        <v>#REF!</v>
      </c>
      <c r="E155" s="59" t="e">
        <f>COUNTIF(#REF!,B155&amp;LEFT($E$29,1))</f>
        <v>#REF!</v>
      </c>
      <c r="F155" s="149" t="e">
        <f>SUMIF(#REF!,B155&amp;LEFT($E$29,1),#REF!)</f>
        <v>#REF!</v>
      </c>
      <c r="G155" s="59" t="e">
        <f>COUNTIF(#REF!,B155&amp;LEFT($G$29,1))</f>
        <v>#REF!</v>
      </c>
      <c r="H155" s="149" t="e">
        <f>SUMIF(#REF!,B155&amp;LEFT($G$29,1),#REF!)</f>
        <v>#REF!</v>
      </c>
      <c r="I155" s="59" t="e">
        <f>COUNTIF(#REF!,B155&amp;LEFT($I$29,1))</f>
        <v>#REF!</v>
      </c>
      <c r="J155" s="149" t="e">
        <f>SUMIF(#REF!,B155&amp;LEFT($I$29,1),#REF!)</f>
        <v>#REF!</v>
      </c>
      <c r="K155" s="61"/>
    </row>
    <row r="156" spans="1:11" s="58" customFormat="1" ht="27" customHeight="1">
      <c r="A156" s="61" t="s">
        <v>46</v>
      </c>
      <c r="B156" s="61" t="s">
        <v>47</v>
      </c>
      <c r="C156" s="59" t="e">
        <f t="shared" si="49"/>
        <v>#REF!</v>
      </c>
      <c r="D156" s="149" t="e">
        <f t="shared" si="50"/>
        <v>#REF!</v>
      </c>
      <c r="E156" s="59" t="e">
        <f>COUNTIF(#REF!,B156&amp;LEFT($E$29,1))</f>
        <v>#REF!</v>
      </c>
      <c r="F156" s="149" t="e">
        <f>SUMIF(#REF!,B156&amp;LEFT($E$29,1),#REF!)</f>
        <v>#REF!</v>
      </c>
      <c r="G156" s="59" t="e">
        <f>COUNTIF(#REF!,B156&amp;LEFT($G$29,1))</f>
        <v>#REF!</v>
      </c>
      <c r="H156" s="149" t="e">
        <f>SUMIF(#REF!,B156&amp;LEFT($G$29,1),#REF!)</f>
        <v>#REF!</v>
      </c>
      <c r="I156" s="59" t="e">
        <f>COUNTIF(#REF!,B156&amp;LEFT($I$29,1))</f>
        <v>#REF!</v>
      </c>
      <c r="J156" s="149" t="e">
        <f>SUMIF(#REF!,B156&amp;LEFT($I$29,1),#REF!)</f>
        <v>#REF!</v>
      </c>
      <c r="K156" s="61"/>
    </row>
    <row r="157" spans="1:11" s="58" customFormat="1" ht="27" customHeight="1">
      <c r="A157" s="61" t="s">
        <v>4</v>
      </c>
      <c r="B157" s="61" t="s">
        <v>5</v>
      </c>
      <c r="C157" s="59" t="e">
        <f t="shared" si="49"/>
        <v>#REF!</v>
      </c>
      <c r="D157" s="149" t="e">
        <f t="shared" si="50"/>
        <v>#REF!</v>
      </c>
      <c r="E157" s="59" t="e">
        <f>COUNTIF(#REF!,B157&amp;LEFT($E$29,1))</f>
        <v>#REF!</v>
      </c>
      <c r="F157" s="149" t="e">
        <f>SUMIF(#REF!,B157&amp;LEFT($E$29,1),#REF!)</f>
        <v>#REF!</v>
      </c>
      <c r="G157" s="59" t="e">
        <f>COUNTIF(#REF!,B157&amp;LEFT($G$29,1))</f>
        <v>#REF!</v>
      </c>
      <c r="H157" s="149" t="e">
        <f>SUMIF(#REF!,B157&amp;LEFT($G$29,1),#REF!)</f>
        <v>#REF!</v>
      </c>
      <c r="I157" s="59" t="e">
        <f>COUNTIF(#REF!,B157&amp;LEFT($I$29,1))</f>
        <v>#REF!</v>
      </c>
      <c r="J157" s="149" t="e">
        <f>SUMIF(#REF!,B157&amp;LEFT($I$29,1),#REF!)</f>
        <v>#REF!</v>
      </c>
      <c r="K157" s="61"/>
    </row>
    <row r="158" spans="1:11" s="58" customFormat="1" ht="27" customHeight="1">
      <c r="A158" s="61" t="s">
        <v>6</v>
      </c>
      <c r="B158" s="61" t="s">
        <v>7</v>
      </c>
      <c r="C158" s="59" t="e">
        <f t="shared" si="49"/>
        <v>#REF!</v>
      </c>
      <c r="D158" s="149" t="e">
        <f t="shared" si="50"/>
        <v>#REF!</v>
      </c>
      <c r="E158" s="59" t="e">
        <f>COUNTIF(#REF!,B158&amp;LEFT($E$29,1))</f>
        <v>#REF!</v>
      </c>
      <c r="F158" s="149" t="e">
        <f>SUMIF(#REF!,B158&amp;LEFT($E$29,1),#REF!)</f>
        <v>#REF!</v>
      </c>
      <c r="G158" s="59" t="e">
        <f>COUNTIF(#REF!,B158&amp;LEFT($G$29,1))</f>
        <v>#REF!</v>
      </c>
      <c r="H158" s="149" t="e">
        <f>SUMIF(#REF!,B158&amp;LEFT($G$29,1),#REF!)</f>
        <v>#REF!</v>
      </c>
      <c r="I158" s="59" t="e">
        <f>COUNTIF(#REF!,B158&amp;LEFT($I$29,1))</f>
        <v>#REF!</v>
      </c>
      <c r="J158" s="149" t="e">
        <f>SUMIF(#REF!,B158&amp;LEFT($I$29,1),#REF!)</f>
        <v>#REF!</v>
      </c>
      <c r="K158" s="61"/>
    </row>
    <row r="159" spans="1:11" s="58" customFormat="1" ht="27" customHeight="1">
      <c r="A159" s="61" t="s">
        <v>89</v>
      </c>
      <c r="B159" s="61" t="s">
        <v>90</v>
      </c>
      <c r="C159" s="59" t="e">
        <f t="shared" si="49"/>
        <v>#REF!</v>
      </c>
      <c r="D159" s="149" t="e">
        <f t="shared" si="50"/>
        <v>#REF!</v>
      </c>
      <c r="E159" s="59" t="e">
        <f>COUNTIF(#REF!,B159&amp;LEFT($E$29,1))</f>
        <v>#REF!</v>
      </c>
      <c r="F159" s="149" t="e">
        <f>SUMIF(#REF!,B159&amp;LEFT($E$29,1),#REF!)</f>
        <v>#REF!</v>
      </c>
      <c r="G159" s="59" t="e">
        <f>COUNTIF(#REF!,B159&amp;LEFT($G$29,1))</f>
        <v>#REF!</v>
      </c>
      <c r="H159" s="149" t="e">
        <f>SUMIF(#REF!,B159&amp;LEFT($G$29,1),#REF!)</f>
        <v>#REF!</v>
      </c>
      <c r="I159" s="59" t="e">
        <f>COUNTIF(#REF!,B159&amp;LEFT($I$29,1))</f>
        <v>#REF!</v>
      </c>
      <c r="J159" s="149" t="e">
        <f>SUMIF(#REF!,B159&amp;LEFT($I$29,1),#REF!)</f>
        <v>#REF!</v>
      </c>
      <c r="K159" s="61"/>
    </row>
    <row r="160" spans="1:11" s="58" customFormat="1" ht="27" customHeight="1">
      <c r="A160" s="61" t="s">
        <v>48</v>
      </c>
      <c r="B160" s="61" t="s">
        <v>49</v>
      </c>
      <c r="C160" s="59" t="e">
        <f t="shared" si="49"/>
        <v>#REF!</v>
      </c>
      <c r="D160" s="149" t="e">
        <f t="shared" si="50"/>
        <v>#REF!</v>
      </c>
      <c r="E160" s="59" t="e">
        <f>COUNTIF(#REF!,B160&amp;LEFT($E$29,1))</f>
        <v>#REF!</v>
      </c>
      <c r="F160" s="149" t="e">
        <f>SUMIF(#REF!,B160&amp;LEFT($E$29,1),#REF!)</f>
        <v>#REF!</v>
      </c>
      <c r="G160" s="59" t="e">
        <f>COUNTIF(#REF!,B160&amp;LEFT($G$29,1))</f>
        <v>#REF!</v>
      </c>
      <c r="H160" s="149" t="e">
        <f>SUMIF(#REF!,B160&amp;LEFT($G$29,1),#REF!)</f>
        <v>#REF!</v>
      </c>
      <c r="I160" s="59" t="e">
        <f>COUNTIF(#REF!,B160&amp;LEFT($I$29,1))</f>
        <v>#REF!</v>
      </c>
      <c r="J160" s="149" t="e">
        <f>SUMIF(#REF!,B160&amp;LEFT($I$29,1),#REF!)</f>
        <v>#REF!</v>
      </c>
      <c r="K160" s="61"/>
    </row>
    <row r="161" spans="1:11" s="58" customFormat="1" ht="27" customHeight="1">
      <c r="A161" s="61" t="s">
        <v>50</v>
      </c>
      <c r="B161" s="61" t="s">
        <v>51</v>
      </c>
      <c r="C161" s="59" t="e">
        <f t="shared" si="49"/>
        <v>#REF!</v>
      </c>
      <c r="D161" s="149" t="e">
        <f t="shared" si="50"/>
        <v>#REF!</v>
      </c>
      <c r="E161" s="59" t="e">
        <f>COUNTIF(#REF!,B161&amp;LEFT($E$29,1))</f>
        <v>#REF!</v>
      </c>
      <c r="F161" s="149" t="e">
        <f>SUMIF(#REF!,B161&amp;LEFT($E$29,1),#REF!)</f>
        <v>#REF!</v>
      </c>
      <c r="G161" s="59" t="e">
        <f>COUNTIF(#REF!,B161&amp;LEFT($G$29,1))</f>
        <v>#REF!</v>
      </c>
      <c r="H161" s="149" t="e">
        <f>SUMIF(#REF!,B161&amp;LEFT($G$29,1),#REF!)</f>
        <v>#REF!</v>
      </c>
      <c r="I161" s="59" t="e">
        <f>COUNTIF(#REF!,B161&amp;LEFT($I$29,1))</f>
        <v>#REF!</v>
      </c>
      <c r="J161" s="149" t="e">
        <f>SUMIF(#REF!,B161&amp;LEFT($I$29,1),#REF!)</f>
        <v>#REF!</v>
      </c>
      <c r="K161" s="61"/>
    </row>
    <row r="162" spans="1:11" s="58" customFormat="1" ht="27" customHeight="1">
      <c r="A162" s="61" t="s">
        <v>3065</v>
      </c>
      <c r="B162" s="61" t="s">
        <v>3066</v>
      </c>
      <c r="C162" s="59" t="e">
        <f t="shared" si="49"/>
        <v>#REF!</v>
      </c>
      <c r="D162" s="149" t="e">
        <f t="shared" si="50"/>
        <v>#REF!</v>
      </c>
      <c r="E162" s="59" t="e">
        <f>COUNTIF(#REF!,B162&amp;LEFT($E$29,1))</f>
        <v>#REF!</v>
      </c>
      <c r="F162" s="149" t="e">
        <f>SUMIF(#REF!,B162&amp;LEFT($E$29,1),#REF!)</f>
        <v>#REF!</v>
      </c>
      <c r="G162" s="59" t="e">
        <f>COUNTIF(#REF!,B162&amp;LEFT($G$29,1))</f>
        <v>#REF!</v>
      </c>
      <c r="H162" s="149" t="e">
        <f>SUMIF(#REF!,B162&amp;LEFT($G$29,1),#REF!)</f>
        <v>#REF!</v>
      </c>
      <c r="I162" s="59" t="e">
        <f>COUNTIF(#REF!,B162&amp;LEFT($I$29,1))</f>
        <v>#REF!</v>
      </c>
      <c r="J162" s="149" t="e">
        <f>SUMIF(#REF!,B162&amp;LEFT($I$29,1),#REF!)</f>
        <v>#REF!</v>
      </c>
      <c r="K162" s="61"/>
    </row>
    <row r="163" spans="1:11" ht="39.950000000000003" customHeight="1">
      <c r="A163" s="54" t="s">
        <v>3059</v>
      </c>
      <c r="B163" s="55"/>
      <c r="C163" s="55"/>
      <c r="D163" s="55"/>
      <c r="E163" s="55"/>
      <c r="F163" s="55"/>
      <c r="G163" s="55"/>
      <c r="H163" s="55"/>
      <c r="I163" s="55"/>
      <c r="J163" s="55"/>
      <c r="K163" s="55"/>
    </row>
    <row r="164" spans="1:11" s="58" customFormat="1" ht="20.100000000000001" customHeight="1">
      <c r="A164" s="186" t="s">
        <v>8</v>
      </c>
      <c r="B164" s="57"/>
      <c r="C164" s="186" t="s">
        <v>9</v>
      </c>
      <c r="D164" s="186"/>
      <c r="E164" s="186" t="s">
        <v>10</v>
      </c>
      <c r="F164" s="186"/>
      <c r="G164" s="186" t="s">
        <v>11</v>
      </c>
      <c r="H164" s="186"/>
      <c r="I164" s="186" t="s">
        <v>12</v>
      </c>
      <c r="J164" s="186"/>
      <c r="K164" s="186" t="s">
        <v>13</v>
      </c>
    </row>
    <row r="165" spans="1:11" s="58" customFormat="1" ht="20.100000000000001" customHeight="1">
      <c r="A165" s="186"/>
      <c r="B165" s="57"/>
      <c r="C165" s="61" t="s">
        <v>14</v>
      </c>
      <c r="D165" s="61" t="s">
        <v>15</v>
      </c>
      <c r="E165" s="61" t="s">
        <v>14</v>
      </c>
      <c r="F165" s="61" t="s">
        <v>15</v>
      </c>
      <c r="G165" s="61" t="s">
        <v>14</v>
      </c>
      <c r="H165" s="61" t="s">
        <v>15</v>
      </c>
      <c r="I165" s="61" t="s">
        <v>14</v>
      </c>
      <c r="J165" s="61" t="s">
        <v>15</v>
      </c>
      <c r="K165" s="186"/>
    </row>
    <row r="166" spans="1:11" s="58" customFormat="1" ht="27" customHeight="1">
      <c r="A166" s="61" t="s">
        <v>9</v>
      </c>
      <c r="B166" s="61"/>
      <c r="C166" s="59" t="e">
        <f t="shared" ref="C166:C189" si="52">SUM(E166,G166,I166)</f>
        <v>#REF!</v>
      </c>
      <c r="D166" s="60" t="e">
        <f t="shared" ref="D166:D189" si="53">SUM(F166,H166,J166)</f>
        <v>#REF!</v>
      </c>
      <c r="E166" s="59" t="e">
        <f t="shared" ref="E166:J166" si="54">SUM(E167:E189)</f>
        <v>#REF!</v>
      </c>
      <c r="F166" s="60" t="e">
        <f t="shared" si="54"/>
        <v>#REF!</v>
      </c>
      <c r="G166" s="59" t="e">
        <f t="shared" si="54"/>
        <v>#REF!</v>
      </c>
      <c r="H166" s="60" t="e">
        <f t="shared" si="54"/>
        <v>#REF!</v>
      </c>
      <c r="I166" s="59" t="e">
        <f t="shared" si="54"/>
        <v>#REF!</v>
      </c>
      <c r="J166" s="60" t="e">
        <f t="shared" si="54"/>
        <v>#REF!</v>
      </c>
      <c r="K166" s="61"/>
    </row>
    <row r="167" spans="1:11" s="58" customFormat="1" ht="27" customHeight="1">
      <c r="A167" s="61" t="s">
        <v>0</v>
      </c>
      <c r="B167" s="61" t="s">
        <v>0</v>
      </c>
      <c r="C167" s="59" t="e">
        <f t="shared" si="52"/>
        <v>#REF!</v>
      </c>
      <c r="D167" s="60" t="e">
        <f t="shared" si="53"/>
        <v>#REF!</v>
      </c>
      <c r="E167" s="59" t="e">
        <f>COUNTIF(#REF!,B167&amp;LEFT($E$29,1))</f>
        <v>#REF!</v>
      </c>
      <c r="F167" s="60" t="e">
        <f>SUMIF(#REF!,B167&amp;LEFT($E$29,1),#REF!)</f>
        <v>#REF!</v>
      </c>
      <c r="G167" s="59" t="e">
        <f>COUNTIF(#REF!,B167&amp;LEFT($G$29,1))</f>
        <v>#REF!</v>
      </c>
      <c r="H167" s="60" t="e">
        <f>SUMIF(#REF!,B167&amp;LEFT($G$29,1),#REF!)</f>
        <v>#REF!</v>
      </c>
      <c r="I167" s="59" t="e">
        <f>COUNTIF(#REF!,B167&amp;LEFT($I$29,1))</f>
        <v>#REF!</v>
      </c>
      <c r="J167" s="60" t="e">
        <f>SUMIF(#REF!,B167&amp;LEFT($I$29,1),#REF!)</f>
        <v>#REF!</v>
      </c>
      <c r="K167" s="61"/>
    </row>
    <row r="168" spans="1:11" s="58" customFormat="1" ht="27" customHeight="1">
      <c r="A168" s="61" t="s">
        <v>1</v>
      </c>
      <c r="B168" s="61" t="s">
        <v>1</v>
      </c>
      <c r="C168" s="59" t="e">
        <f t="shared" si="52"/>
        <v>#REF!</v>
      </c>
      <c r="D168" s="60" t="e">
        <f t="shared" si="53"/>
        <v>#REF!</v>
      </c>
      <c r="E168" s="59" t="e">
        <f>COUNTIF(#REF!,B168&amp;LEFT($E$29,1))</f>
        <v>#REF!</v>
      </c>
      <c r="F168" s="60" t="e">
        <f>SUMIF(#REF!,B168&amp;LEFT($E$29,1),#REF!)</f>
        <v>#REF!</v>
      </c>
      <c r="G168" s="59" t="e">
        <f>COUNTIF(#REF!,B168&amp;LEFT($G$29,1))</f>
        <v>#REF!</v>
      </c>
      <c r="H168" s="60" t="e">
        <f>SUMIF(#REF!,B168&amp;LEFT($G$29,1),#REF!)</f>
        <v>#REF!</v>
      </c>
      <c r="I168" s="59" t="e">
        <f>COUNTIF(#REF!,B168&amp;LEFT($I$29,1))</f>
        <v>#REF!</v>
      </c>
      <c r="J168" s="60" t="e">
        <f>SUMIF(#REF!,B168&amp;LEFT($I$29,1),#REF!)</f>
        <v>#REF!</v>
      </c>
      <c r="K168" s="61"/>
    </row>
    <row r="169" spans="1:11" s="58" customFormat="1" ht="27" customHeight="1">
      <c r="A169" s="61" t="s">
        <v>18</v>
      </c>
      <c r="B169" s="61" t="s">
        <v>19</v>
      </c>
      <c r="C169" s="59" t="e">
        <f t="shared" si="52"/>
        <v>#REF!</v>
      </c>
      <c r="D169" s="60" t="e">
        <f t="shared" si="53"/>
        <v>#REF!</v>
      </c>
      <c r="E169" s="59" t="e">
        <f>COUNTIF(#REF!,B169&amp;LEFT($E$29,1))</f>
        <v>#REF!</v>
      </c>
      <c r="F169" s="60" t="e">
        <f>SUMIF(#REF!,B169&amp;LEFT($E$29,1),#REF!)</f>
        <v>#REF!</v>
      </c>
      <c r="G169" s="59" t="e">
        <f>COUNTIF(#REF!,B169&amp;LEFT($G$29,1))</f>
        <v>#REF!</v>
      </c>
      <c r="H169" s="60" t="e">
        <f>SUMIF(#REF!,B169&amp;LEFT($G$29,1),#REF!)</f>
        <v>#REF!</v>
      </c>
      <c r="I169" s="59" t="e">
        <f>COUNTIF(#REF!,B169&amp;LEFT($I$29,1))</f>
        <v>#REF!</v>
      </c>
      <c r="J169" s="60" t="e">
        <f>SUMIF(#REF!,B169&amp;LEFT($I$29,1),#REF!)</f>
        <v>#REF!</v>
      </c>
      <c r="K169" s="61"/>
    </row>
    <row r="170" spans="1:11" s="58" customFormat="1" ht="27" customHeight="1">
      <c r="A170" s="61" t="s">
        <v>20</v>
      </c>
      <c r="B170" s="61" t="s">
        <v>21</v>
      </c>
      <c r="C170" s="59" t="e">
        <f t="shared" si="52"/>
        <v>#REF!</v>
      </c>
      <c r="D170" s="60" t="e">
        <f t="shared" si="53"/>
        <v>#REF!</v>
      </c>
      <c r="E170" s="59" t="e">
        <f>COUNTIF(#REF!,B170&amp;LEFT($E$29,1))</f>
        <v>#REF!</v>
      </c>
      <c r="F170" s="60" t="e">
        <f>SUMIF(#REF!,B170&amp;LEFT($E$29,1),#REF!)</f>
        <v>#REF!</v>
      </c>
      <c r="G170" s="59" t="e">
        <f>COUNTIF(#REF!,B170&amp;LEFT($G$29,1))</f>
        <v>#REF!</v>
      </c>
      <c r="H170" s="60" t="e">
        <f>SUMIF(#REF!,B170&amp;LEFT($G$29,1),#REF!)</f>
        <v>#REF!</v>
      </c>
      <c r="I170" s="59" t="e">
        <f>COUNTIF(#REF!,B170&amp;LEFT($I$29,1))</f>
        <v>#REF!</v>
      </c>
      <c r="J170" s="60" t="e">
        <f>SUMIF(#REF!,B170&amp;LEFT($I$29,1),#REF!)</f>
        <v>#REF!</v>
      </c>
      <c r="K170" s="61"/>
    </row>
    <row r="171" spans="1:11" s="58" customFormat="1" ht="27" customHeight="1">
      <c r="A171" s="61" t="s">
        <v>22</v>
      </c>
      <c r="B171" s="61" t="s">
        <v>2</v>
      </c>
      <c r="C171" s="59" t="e">
        <f t="shared" si="52"/>
        <v>#REF!</v>
      </c>
      <c r="D171" s="60" t="e">
        <f t="shared" si="53"/>
        <v>#REF!</v>
      </c>
      <c r="E171" s="59" t="e">
        <f>COUNTIF(#REF!,B171&amp;LEFT($E$29,1))</f>
        <v>#REF!</v>
      </c>
      <c r="F171" s="60" t="e">
        <f>SUMIF(#REF!,B171&amp;LEFT($E$29,1),#REF!)</f>
        <v>#REF!</v>
      </c>
      <c r="G171" s="59" t="e">
        <f>COUNTIF(#REF!,B171&amp;LEFT($G$29,1))</f>
        <v>#REF!</v>
      </c>
      <c r="H171" s="60" t="e">
        <f>SUMIF(#REF!,B171&amp;LEFT($G$29,1),#REF!)</f>
        <v>#REF!</v>
      </c>
      <c r="I171" s="59" t="e">
        <f>COUNTIF(#REF!,B171&amp;LEFT($I$29,1))</f>
        <v>#REF!</v>
      </c>
      <c r="J171" s="60" t="e">
        <f>SUMIF(#REF!,B171&amp;LEFT($I$29,1),#REF!)</f>
        <v>#REF!</v>
      </c>
      <c r="K171" s="61"/>
    </row>
    <row r="172" spans="1:11" s="58" customFormat="1" ht="27" customHeight="1">
      <c r="A172" s="61" t="s">
        <v>24</v>
      </c>
      <c r="B172" s="61" t="s">
        <v>25</v>
      </c>
      <c r="C172" s="59" t="e">
        <f t="shared" si="52"/>
        <v>#REF!</v>
      </c>
      <c r="D172" s="60" t="e">
        <f t="shared" si="53"/>
        <v>#REF!</v>
      </c>
      <c r="E172" s="59" t="e">
        <f>COUNTIF(#REF!,B172&amp;LEFT($E$29,1))</f>
        <v>#REF!</v>
      </c>
      <c r="F172" s="60" t="e">
        <f>SUMIF(#REF!,B172&amp;LEFT($E$29,1),#REF!)</f>
        <v>#REF!</v>
      </c>
      <c r="G172" s="59" t="e">
        <f>COUNTIF(#REF!,B172&amp;LEFT($G$29,1))</f>
        <v>#REF!</v>
      </c>
      <c r="H172" s="60" t="e">
        <f>SUMIF(#REF!,B172&amp;LEFT($G$29,1),#REF!)</f>
        <v>#REF!</v>
      </c>
      <c r="I172" s="59" t="e">
        <f>COUNTIF(#REF!,B172&amp;LEFT($I$29,1))</f>
        <v>#REF!</v>
      </c>
      <c r="J172" s="60" t="e">
        <f>SUMIF(#REF!,B172&amp;LEFT($I$29,1),#REF!)</f>
        <v>#REF!</v>
      </c>
      <c r="K172" s="61"/>
    </row>
    <row r="173" spans="1:11" s="58" customFormat="1" ht="27" customHeight="1">
      <c r="A173" s="61" t="s">
        <v>26</v>
      </c>
      <c r="B173" s="61" t="s">
        <v>27</v>
      </c>
      <c r="C173" s="59" t="e">
        <f t="shared" si="52"/>
        <v>#REF!</v>
      </c>
      <c r="D173" s="60" t="e">
        <f t="shared" si="53"/>
        <v>#REF!</v>
      </c>
      <c r="E173" s="59" t="e">
        <f>COUNTIF(#REF!,B173&amp;LEFT($E$29,1))</f>
        <v>#REF!</v>
      </c>
      <c r="F173" s="60" t="e">
        <f>SUMIF(#REF!,B173&amp;LEFT($E$29,1),#REF!)</f>
        <v>#REF!</v>
      </c>
      <c r="G173" s="59" t="e">
        <f>COUNTIF(#REF!,B173&amp;LEFT($G$29,1))</f>
        <v>#REF!</v>
      </c>
      <c r="H173" s="60" t="e">
        <f>SUMIF(#REF!,B173&amp;LEFT($G$29,1),#REF!)</f>
        <v>#REF!</v>
      </c>
      <c r="I173" s="59" t="e">
        <f>COUNTIF(#REF!,B173&amp;LEFT($I$29,1))</f>
        <v>#REF!</v>
      </c>
      <c r="J173" s="60" t="e">
        <f>SUMIF(#REF!,B173&amp;LEFT($I$29,1),#REF!)</f>
        <v>#REF!</v>
      </c>
      <c r="K173" s="61"/>
    </row>
    <row r="174" spans="1:11" s="58" customFormat="1" ht="27" customHeight="1">
      <c r="A174" s="61" t="s">
        <v>28</v>
      </c>
      <c r="B174" s="61" t="s">
        <v>29</v>
      </c>
      <c r="C174" s="59" t="e">
        <f t="shared" si="52"/>
        <v>#REF!</v>
      </c>
      <c r="D174" s="60" t="e">
        <f t="shared" si="53"/>
        <v>#REF!</v>
      </c>
      <c r="E174" s="59" t="e">
        <f>COUNTIF(#REF!,B174&amp;LEFT($E$29,1))</f>
        <v>#REF!</v>
      </c>
      <c r="F174" s="60" t="e">
        <f>SUMIF(#REF!,B174&amp;LEFT($E$29,1),#REF!)</f>
        <v>#REF!</v>
      </c>
      <c r="G174" s="59" t="e">
        <f>COUNTIF(#REF!,B174&amp;LEFT($G$29,1))</f>
        <v>#REF!</v>
      </c>
      <c r="H174" s="60" t="e">
        <f>SUMIF(#REF!,B174&amp;LEFT($G$29,1),#REF!)</f>
        <v>#REF!</v>
      </c>
      <c r="I174" s="59" t="e">
        <f>COUNTIF(#REF!,B174&amp;LEFT($I$29,1))</f>
        <v>#REF!</v>
      </c>
      <c r="J174" s="60" t="e">
        <f>SUMIF(#REF!,B174&amp;LEFT($I$29,1),#REF!)</f>
        <v>#REF!</v>
      </c>
      <c r="K174" s="61"/>
    </row>
    <row r="175" spans="1:11" s="58" customFormat="1" ht="27" customHeight="1">
      <c r="A175" s="61" t="s">
        <v>30</v>
      </c>
      <c r="B175" s="61" t="s">
        <v>31</v>
      </c>
      <c r="C175" s="59" t="e">
        <f t="shared" si="52"/>
        <v>#REF!</v>
      </c>
      <c r="D175" s="60" t="e">
        <f t="shared" si="53"/>
        <v>#REF!</v>
      </c>
      <c r="E175" s="59" t="e">
        <f>COUNTIF(#REF!,B175&amp;LEFT($E$29,1))</f>
        <v>#REF!</v>
      </c>
      <c r="F175" s="60" t="e">
        <f>SUMIF(#REF!,B175&amp;LEFT($E$29,1),#REF!)</f>
        <v>#REF!</v>
      </c>
      <c r="G175" s="59" t="e">
        <f>COUNTIF(#REF!,B175&amp;LEFT($G$29,1))</f>
        <v>#REF!</v>
      </c>
      <c r="H175" s="60" t="e">
        <f>SUMIF(#REF!,B175&amp;LEFT($G$29,1),#REF!)</f>
        <v>#REF!</v>
      </c>
      <c r="I175" s="59" t="e">
        <f>COUNTIF(#REF!,B175&amp;LEFT($I$29,1))</f>
        <v>#REF!</v>
      </c>
      <c r="J175" s="60" t="e">
        <f>SUMIF(#REF!,B175&amp;LEFT($I$29,1),#REF!)</f>
        <v>#REF!</v>
      </c>
      <c r="K175" s="61"/>
    </row>
    <row r="176" spans="1:11" s="58" customFormat="1" ht="27" customHeight="1">
      <c r="A176" s="61" t="s">
        <v>32</v>
      </c>
      <c r="B176" s="61" t="s">
        <v>33</v>
      </c>
      <c r="C176" s="59" t="e">
        <f t="shared" si="52"/>
        <v>#REF!</v>
      </c>
      <c r="D176" s="60" t="e">
        <f t="shared" si="53"/>
        <v>#REF!</v>
      </c>
      <c r="E176" s="59" t="e">
        <f>COUNTIF(#REF!,B176&amp;LEFT($E$29,1))</f>
        <v>#REF!</v>
      </c>
      <c r="F176" s="60" t="e">
        <f>SUMIF(#REF!,B176&amp;LEFT($E$29,1),#REF!)</f>
        <v>#REF!</v>
      </c>
      <c r="G176" s="59" t="e">
        <f>COUNTIF(#REF!,B176&amp;LEFT($G$29,1))</f>
        <v>#REF!</v>
      </c>
      <c r="H176" s="60" t="e">
        <f>SUMIF(#REF!,B176&amp;LEFT($G$29,1),#REF!)</f>
        <v>#REF!</v>
      </c>
      <c r="I176" s="59" t="e">
        <f>COUNTIF(#REF!,B176&amp;LEFT($I$29,1))</f>
        <v>#REF!</v>
      </c>
      <c r="J176" s="60" t="e">
        <f>SUMIF(#REF!,B176&amp;LEFT($I$29,1),#REF!)</f>
        <v>#REF!</v>
      </c>
      <c r="K176" s="61"/>
    </row>
    <row r="177" spans="1:11" s="58" customFormat="1" ht="27" customHeight="1">
      <c r="A177" s="61" t="s">
        <v>34</v>
      </c>
      <c r="B177" s="61" t="s">
        <v>35</v>
      </c>
      <c r="C177" s="59" t="e">
        <f t="shared" si="52"/>
        <v>#REF!</v>
      </c>
      <c r="D177" s="60" t="e">
        <f t="shared" si="53"/>
        <v>#REF!</v>
      </c>
      <c r="E177" s="59" t="e">
        <f>COUNTIF(#REF!,B177&amp;LEFT($E$29,1))</f>
        <v>#REF!</v>
      </c>
      <c r="F177" s="60" t="e">
        <f>SUMIF(#REF!,B177&amp;LEFT($E$29,1),#REF!)</f>
        <v>#REF!</v>
      </c>
      <c r="G177" s="59" t="e">
        <f>COUNTIF(#REF!,B177&amp;LEFT($G$29,1))</f>
        <v>#REF!</v>
      </c>
      <c r="H177" s="60" t="e">
        <f>SUMIF(#REF!,B177&amp;LEFT($G$29,1),#REF!)</f>
        <v>#REF!</v>
      </c>
      <c r="I177" s="59" t="e">
        <f>COUNTIF(#REF!,B177&amp;LEFT($I$29,1))</f>
        <v>#REF!</v>
      </c>
      <c r="J177" s="60" t="e">
        <f>SUMIF(#REF!,B177&amp;LEFT($I$29,1),#REF!)</f>
        <v>#REF!</v>
      </c>
      <c r="K177" s="61"/>
    </row>
    <row r="178" spans="1:11" s="58" customFormat="1" ht="27" customHeight="1">
      <c r="A178" s="61" t="s">
        <v>36</v>
      </c>
      <c r="B178" s="61" t="s">
        <v>37</v>
      </c>
      <c r="C178" s="59" t="e">
        <f t="shared" si="52"/>
        <v>#REF!</v>
      </c>
      <c r="D178" s="60" t="e">
        <f t="shared" si="53"/>
        <v>#REF!</v>
      </c>
      <c r="E178" s="59" t="e">
        <f>COUNTIF(#REF!,B178&amp;LEFT($E$29,1))</f>
        <v>#REF!</v>
      </c>
      <c r="F178" s="60" t="e">
        <f>SUMIF(#REF!,B178&amp;LEFT($E$29,1),#REF!)</f>
        <v>#REF!</v>
      </c>
      <c r="G178" s="59" t="e">
        <f>COUNTIF(#REF!,B178&amp;LEFT($G$29,1))</f>
        <v>#REF!</v>
      </c>
      <c r="H178" s="60" t="e">
        <f>SUMIF(#REF!,B178&amp;LEFT($G$29,1),#REF!)</f>
        <v>#REF!</v>
      </c>
      <c r="I178" s="59" t="e">
        <f>COUNTIF(#REF!,B178&amp;LEFT($I$29,1))</f>
        <v>#REF!</v>
      </c>
      <c r="J178" s="60" t="e">
        <f>SUMIF(#REF!,B178&amp;LEFT($I$29,1),#REF!)</f>
        <v>#REF!</v>
      </c>
      <c r="K178" s="61"/>
    </row>
    <row r="179" spans="1:11" s="58" customFormat="1" ht="27" customHeight="1">
      <c r="A179" s="61" t="s">
        <v>38</v>
      </c>
      <c r="B179" s="61" t="s">
        <v>39</v>
      </c>
      <c r="C179" s="59" t="e">
        <f t="shared" si="52"/>
        <v>#REF!</v>
      </c>
      <c r="D179" s="60" t="e">
        <f t="shared" si="53"/>
        <v>#REF!</v>
      </c>
      <c r="E179" s="59" t="e">
        <f>COUNTIF(#REF!,B179&amp;LEFT($E$29,1))</f>
        <v>#REF!</v>
      </c>
      <c r="F179" s="60" t="e">
        <f>SUMIF(#REF!,B179&amp;LEFT($E$29,1),#REF!)</f>
        <v>#REF!</v>
      </c>
      <c r="G179" s="59" t="e">
        <f>COUNTIF(#REF!,B179&amp;LEFT($G$29,1))</f>
        <v>#REF!</v>
      </c>
      <c r="H179" s="60" t="e">
        <f>SUMIF(#REF!,B179&amp;LEFT($G$29,1),#REF!)</f>
        <v>#REF!</v>
      </c>
      <c r="I179" s="59" t="e">
        <f>COUNTIF(#REF!,B179&amp;LEFT($I$29,1))</f>
        <v>#REF!</v>
      </c>
      <c r="J179" s="60" t="e">
        <f>SUMIF(#REF!,B179&amp;LEFT($I$29,1),#REF!)</f>
        <v>#REF!</v>
      </c>
      <c r="K179" s="61"/>
    </row>
    <row r="180" spans="1:11" s="58" customFormat="1" ht="27" customHeight="1">
      <c r="A180" s="61" t="s">
        <v>40</v>
      </c>
      <c r="B180" s="61" t="s">
        <v>41</v>
      </c>
      <c r="C180" s="59" t="e">
        <f t="shared" si="52"/>
        <v>#REF!</v>
      </c>
      <c r="D180" s="60" t="e">
        <f t="shared" si="53"/>
        <v>#REF!</v>
      </c>
      <c r="E180" s="59" t="e">
        <f>COUNTIF(#REF!,B180&amp;LEFT($E$29,1))</f>
        <v>#REF!</v>
      </c>
      <c r="F180" s="60" t="e">
        <f>SUMIF(#REF!,B180&amp;LEFT($E$29,1),#REF!)</f>
        <v>#REF!</v>
      </c>
      <c r="G180" s="59" t="e">
        <f>COUNTIF(#REF!,B180&amp;LEFT($G$29,1))</f>
        <v>#REF!</v>
      </c>
      <c r="H180" s="60" t="e">
        <f>SUMIF(#REF!,B180&amp;LEFT($G$29,1),#REF!)</f>
        <v>#REF!</v>
      </c>
      <c r="I180" s="59" t="e">
        <f>COUNTIF(#REF!,B180&amp;LEFT($I$29,1))</f>
        <v>#REF!</v>
      </c>
      <c r="J180" s="60" t="e">
        <f>SUMIF(#REF!,B180&amp;LEFT($I$29,1),#REF!)</f>
        <v>#REF!</v>
      </c>
      <c r="K180" s="61"/>
    </row>
    <row r="181" spans="1:11" s="58" customFormat="1" ht="27" customHeight="1">
      <c r="A181" s="61" t="s">
        <v>42</v>
      </c>
      <c r="B181" s="61" t="s">
        <v>3</v>
      </c>
      <c r="C181" s="59" t="e">
        <f t="shared" si="52"/>
        <v>#REF!</v>
      </c>
      <c r="D181" s="60" t="e">
        <f t="shared" si="53"/>
        <v>#REF!</v>
      </c>
      <c r="E181" s="59" t="e">
        <f>COUNTIF(#REF!,B181&amp;LEFT($E$29,1))</f>
        <v>#REF!</v>
      </c>
      <c r="F181" s="60" t="e">
        <f>SUMIF(#REF!,B181&amp;LEFT($E$29,1),#REF!)</f>
        <v>#REF!</v>
      </c>
      <c r="G181" s="59" t="e">
        <f>COUNTIF(#REF!,B181&amp;LEFT($G$29,1))</f>
        <v>#REF!</v>
      </c>
      <c r="H181" s="60" t="e">
        <f>SUMIF(#REF!,B181&amp;LEFT($G$29,1),#REF!)</f>
        <v>#REF!</v>
      </c>
      <c r="I181" s="59" t="e">
        <f>COUNTIF(#REF!,B181&amp;LEFT($I$29,1))</f>
        <v>#REF!</v>
      </c>
      <c r="J181" s="60" t="e">
        <f>SUMIF(#REF!,B181&amp;LEFT($I$29,1),#REF!)</f>
        <v>#REF!</v>
      </c>
      <c r="K181" s="61"/>
    </row>
    <row r="182" spans="1:11" s="58" customFormat="1" ht="27" customHeight="1">
      <c r="A182" s="61" t="s">
        <v>44</v>
      </c>
      <c r="B182" s="61" t="s">
        <v>45</v>
      </c>
      <c r="C182" s="59" t="e">
        <f t="shared" si="52"/>
        <v>#REF!</v>
      </c>
      <c r="D182" s="60" t="e">
        <f t="shared" si="53"/>
        <v>#REF!</v>
      </c>
      <c r="E182" s="59" t="e">
        <f>COUNTIF(#REF!,B182&amp;LEFT($E$29,1))</f>
        <v>#REF!</v>
      </c>
      <c r="F182" s="60" t="e">
        <f>SUMIF(#REF!,B182&amp;LEFT($E$29,1),#REF!)</f>
        <v>#REF!</v>
      </c>
      <c r="G182" s="59" t="e">
        <f>COUNTIF(#REF!,B182&amp;LEFT($G$29,1))</f>
        <v>#REF!</v>
      </c>
      <c r="H182" s="60" t="e">
        <f>SUMIF(#REF!,B182&amp;LEFT($G$29,1),#REF!)</f>
        <v>#REF!</v>
      </c>
      <c r="I182" s="59" t="e">
        <f>COUNTIF(#REF!,B182&amp;LEFT($I$29,1))</f>
        <v>#REF!</v>
      </c>
      <c r="J182" s="60" t="e">
        <f>SUMIF(#REF!,B182&amp;LEFT($I$29,1),#REF!)</f>
        <v>#REF!</v>
      </c>
      <c r="K182" s="61"/>
    </row>
    <row r="183" spans="1:11" s="58" customFormat="1" ht="27" customHeight="1">
      <c r="A183" s="61" t="s">
        <v>46</v>
      </c>
      <c r="B183" s="61" t="s">
        <v>47</v>
      </c>
      <c r="C183" s="59" t="e">
        <f t="shared" si="52"/>
        <v>#REF!</v>
      </c>
      <c r="D183" s="60" t="e">
        <f t="shared" si="53"/>
        <v>#REF!</v>
      </c>
      <c r="E183" s="59" t="e">
        <f>COUNTIF(#REF!,B183&amp;LEFT($E$29,1))</f>
        <v>#REF!</v>
      </c>
      <c r="F183" s="60" t="e">
        <f>SUMIF(#REF!,B183&amp;LEFT($E$29,1),#REF!)</f>
        <v>#REF!</v>
      </c>
      <c r="G183" s="59" t="e">
        <f>COUNTIF(#REF!,B183&amp;LEFT($G$29,1))</f>
        <v>#REF!</v>
      </c>
      <c r="H183" s="60" t="e">
        <f>SUMIF(#REF!,B183&amp;LEFT($G$29,1),#REF!)</f>
        <v>#REF!</v>
      </c>
      <c r="I183" s="59" t="e">
        <f>COUNTIF(#REF!,B183&amp;LEFT($I$29,1))</f>
        <v>#REF!</v>
      </c>
      <c r="J183" s="60" t="e">
        <f>SUMIF(#REF!,B183&amp;LEFT($I$29,1),#REF!)</f>
        <v>#REF!</v>
      </c>
      <c r="K183" s="61"/>
    </row>
    <row r="184" spans="1:11" s="58" customFormat="1" ht="27" customHeight="1">
      <c r="A184" s="61" t="s">
        <v>4</v>
      </c>
      <c r="B184" s="61" t="s">
        <v>5</v>
      </c>
      <c r="C184" s="59" t="e">
        <f t="shared" si="52"/>
        <v>#REF!</v>
      </c>
      <c r="D184" s="60" t="e">
        <f t="shared" si="53"/>
        <v>#REF!</v>
      </c>
      <c r="E184" s="59" t="e">
        <f>COUNTIF(#REF!,B184&amp;LEFT($E$29,1))</f>
        <v>#REF!</v>
      </c>
      <c r="F184" s="60" t="e">
        <f>SUMIF(#REF!,B184&amp;LEFT($E$29,1),#REF!)</f>
        <v>#REF!</v>
      </c>
      <c r="G184" s="59" t="e">
        <f>COUNTIF(#REF!,B184&amp;LEFT($G$29,1))</f>
        <v>#REF!</v>
      </c>
      <c r="H184" s="60" t="e">
        <f>SUMIF(#REF!,B184&amp;LEFT($G$29,1),#REF!)</f>
        <v>#REF!</v>
      </c>
      <c r="I184" s="59" t="e">
        <f>COUNTIF(#REF!,B184&amp;LEFT($I$29,1))</f>
        <v>#REF!</v>
      </c>
      <c r="J184" s="60" t="e">
        <f>SUMIF(#REF!,B184&amp;LEFT($I$29,1),#REF!)</f>
        <v>#REF!</v>
      </c>
      <c r="K184" s="61"/>
    </row>
    <row r="185" spans="1:11" s="58" customFormat="1" ht="27" customHeight="1">
      <c r="A185" s="61" t="s">
        <v>6</v>
      </c>
      <c r="B185" s="61" t="s">
        <v>7</v>
      </c>
      <c r="C185" s="59" t="e">
        <f t="shared" si="52"/>
        <v>#REF!</v>
      </c>
      <c r="D185" s="60" t="e">
        <f t="shared" si="53"/>
        <v>#REF!</v>
      </c>
      <c r="E185" s="59" t="e">
        <f>COUNTIF(#REF!,B185&amp;LEFT($E$29,1))</f>
        <v>#REF!</v>
      </c>
      <c r="F185" s="60" t="e">
        <f>SUMIF(#REF!,B185&amp;LEFT($E$29,1),#REF!)</f>
        <v>#REF!</v>
      </c>
      <c r="G185" s="59" t="e">
        <f>COUNTIF(#REF!,B185&amp;LEFT($G$29,1))</f>
        <v>#REF!</v>
      </c>
      <c r="H185" s="60" t="e">
        <f>SUMIF(#REF!,B185&amp;LEFT($G$29,1),#REF!)</f>
        <v>#REF!</v>
      </c>
      <c r="I185" s="59" t="e">
        <f>COUNTIF(#REF!,B185&amp;LEFT($I$29,1))</f>
        <v>#REF!</v>
      </c>
      <c r="J185" s="60" t="e">
        <f>SUMIF(#REF!,B185&amp;LEFT($I$29,1),#REF!)</f>
        <v>#REF!</v>
      </c>
      <c r="K185" s="61"/>
    </row>
    <row r="186" spans="1:11" s="58" customFormat="1" ht="27" customHeight="1">
      <c r="A186" s="61" t="s">
        <v>89</v>
      </c>
      <c r="B186" s="61" t="s">
        <v>90</v>
      </c>
      <c r="C186" s="59" t="e">
        <f t="shared" si="52"/>
        <v>#REF!</v>
      </c>
      <c r="D186" s="60" t="e">
        <f t="shared" si="53"/>
        <v>#REF!</v>
      </c>
      <c r="E186" s="59" t="e">
        <f>COUNTIF(#REF!,B186&amp;LEFT($E$29,1))</f>
        <v>#REF!</v>
      </c>
      <c r="F186" s="60" t="e">
        <f>SUMIF(#REF!,B186&amp;LEFT($E$29,1),#REF!)</f>
        <v>#REF!</v>
      </c>
      <c r="G186" s="59" t="e">
        <f>COUNTIF(#REF!,B186&amp;LEFT($G$29,1))</f>
        <v>#REF!</v>
      </c>
      <c r="H186" s="60" t="e">
        <f>SUMIF(#REF!,B186&amp;LEFT($G$29,1),#REF!)</f>
        <v>#REF!</v>
      </c>
      <c r="I186" s="59" t="e">
        <f>COUNTIF(#REF!,B186&amp;LEFT($I$29,1))</f>
        <v>#REF!</v>
      </c>
      <c r="J186" s="60" t="e">
        <f>SUMIF(#REF!,B186&amp;LEFT($I$29,1),#REF!)</f>
        <v>#REF!</v>
      </c>
      <c r="K186" s="61"/>
    </row>
    <row r="187" spans="1:11" s="58" customFormat="1" ht="27" customHeight="1">
      <c r="A187" s="61" t="s">
        <v>48</v>
      </c>
      <c r="B187" s="61" t="s">
        <v>49</v>
      </c>
      <c r="C187" s="59" t="e">
        <f t="shared" si="52"/>
        <v>#REF!</v>
      </c>
      <c r="D187" s="60" t="e">
        <f t="shared" si="53"/>
        <v>#REF!</v>
      </c>
      <c r="E187" s="59" t="e">
        <f>COUNTIF(#REF!,B187&amp;LEFT($E$29,1))</f>
        <v>#REF!</v>
      </c>
      <c r="F187" s="60" t="e">
        <f>SUMIF(#REF!,B187&amp;LEFT($E$29,1),#REF!)</f>
        <v>#REF!</v>
      </c>
      <c r="G187" s="59" t="e">
        <f>COUNTIF(#REF!,B187&amp;LEFT($G$29,1))</f>
        <v>#REF!</v>
      </c>
      <c r="H187" s="60" t="e">
        <f>SUMIF(#REF!,B187&amp;LEFT($G$29,1),#REF!)</f>
        <v>#REF!</v>
      </c>
      <c r="I187" s="59" t="e">
        <f>COUNTIF(#REF!,B187&amp;LEFT($I$29,1))</f>
        <v>#REF!</v>
      </c>
      <c r="J187" s="60" t="e">
        <f>SUMIF(#REF!,B187&amp;LEFT($I$29,1),#REF!)</f>
        <v>#REF!</v>
      </c>
      <c r="K187" s="61"/>
    </row>
    <row r="188" spans="1:11" s="58" customFormat="1" ht="27" customHeight="1">
      <c r="A188" s="61" t="s">
        <v>50</v>
      </c>
      <c r="B188" s="61" t="s">
        <v>51</v>
      </c>
      <c r="C188" s="59" t="e">
        <f t="shared" si="52"/>
        <v>#REF!</v>
      </c>
      <c r="D188" s="60" t="e">
        <f t="shared" si="53"/>
        <v>#REF!</v>
      </c>
      <c r="E188" s="59" t="e">
        <f>COUNTIF(#REF!,B188&amp;LEFT($E$29,1))</f>
        <v>#REF!</v>
      </c>
      <c r="F188" s="60" t="e">
        <f>SUMIF(#REF!,B188&amp;LEFT($E$29,1),#REF!)</f>
        <v>#REF!</v>
      </c>
      <c r="G188" s="59" t="e">
        <f>COUNTIF(#REF!,B188&amp;LEFT($G$29,1))</f>
        <v>#REF!</v>
      </c>
      <c r="H188" s="60" t="e">
        <f>SUMIF(#REF!,B188&amp;LEFT($G$29,1),#REF!)</f>
        <v>#REF!</v>
      </c>
      <c r="I188" s="59" t="e">
        <f>COUNTIF(#REF!,B188&amp;LEFT($I$29,1))</f>
        <v>#REF!</v>
      </c>
      <c r="J188" s="60" t="e">
        <f>SUMIF(#REF!,B188&amp;LEFT($I$29,1),#REF!)</f>
        <v>#REF!</v>
      </c>
      <c r="K188" s="61"/>
    </row>
    <row r="189" spans="1:11" s="58" customFormat="1" ht="27" customHeight="1">
      <c r="A189" s="61" t="s">
        <v>3065</v>
      </c>
      <c r="B189" s="61" t="s">
        <v>3066</v>
      </c>
      <c r="C189" s="59" t="e">
        <f t="shared" si="52"/>
        <v>#REF!</v>
      </c>
      <c r="D189" s="60" t="e">
        <f t="shared" si="53"/>
        <v>#REF!</v>
      </c>
      <c r="E189" s="59" t="e">
        <f>COUNTIF(#REF!,B189&amp;LEFT($E$29,1))</f>
        <v>#REF!</v>
      </c>
      <c r="F189" s="60" t="e">
        <f>SUMIF(#REF!,B189&amp;LEFT($E$29,1),#REF!)</f>
        <v>#REF!</v>
      </c>
      <c r="G189" s="59" t="e">
        <f>COUNTIF(#REF!,B189&amp;LEFT($G$29,1))</f>
        <v>#REF!</v>
      </c>
      <c r="H189" s="60" t="e">
        <f>SUMIF(#REF!,B189&amp;LEFT($G$29,1),#REF!)</f>
        <v>#REF!</v>
      </c>
      <c r="I189" s="59" t="e">
        <f>COUNTIF(#REF!,B189&amp;LEFT($I$29,1))</f>
        <v>#REF!</v>
      </c>
      <c r="J189" s="60" t="e">
        <f>SUMIF(#REF!,B189&amp;LEFT($I$29,1),#REF!)</f>
        <v>#REF!</v>
      </c>
      <c r="K189" s="61"/>
    </row>
    <row r="190" spans="1:11" ht="39.950000000000003" customHeight="1">
      <c r="A190" s="54" t="s">
        <v>3060</v>
      </c>
      <c r="B190" s="55"/>
      <c r="C190" s="55"/>
      <c r="D190" s="55"/>
      <c r="E190" s="55"/>
      <c r="F190" s="55"/>
      <c r="G190" s="55"/>
      <c r="H190" s="55"/>
      <c r="I190" s="55"/>
      <c r="J190" s="55"/>
      <c r="K190" s="55"/>
    </row>
    <row r="191" spans="1:11" s="58" customFormat="1" ht="20.100000000000001" customHeight="1">
      <c r="A191" s="186" t="s">
        <v>8</v>
      </c>
      <c r="B191" s="57"/>
      <c r="C191" s="186" t="s">
        <v>9</v>
      </c>
      <c r="D191" s="186"/>
      <c r="E191" s="186" t="s">
        <v>10</v>
      </c>
      <c r="F191" s="186"/>
      <c r="G191" s="186" t="s">
        <v>11</v>
      </c>
      <c r="H191" s="186"/>
      <c r="I191" s="186" t="s">
        <v>12</v>
      </c>
      <c r="J191" s="186"/>
      <c r="K191" s="186" t="s">
        <v>13</v>
      </c>
    </row>
    <row r="192" spans="1:11" s="58" customFormat="1" ht="20.100000000000001" customHeight="1">
      <c r="A192" s="186"/>
      <c r="B192" s="57"/>
      <c r="C192" s="61" t="s">
        <v>14</v>
      </c>
      <c r="D192" s="61" t="s">
        <v>15</v>
      </c>
      <c r="E192" s="61" t="s">
        <v>14</v>
      </c>
      <c r="F192" s="61" t="s">
        <v>15</v>
      </c>
      <c r="G192" s="61" t="s">
        <v>14</v>
      </c>
      <c r="H192" s="61" t="s">
        <v>15</v>
      </c>
      <c r="I192" s="61" t="s">
        <v>14</v>
      </c>
      <c r="J192" s="61" t="s">
        <v>15</v>
      </c>
      <c r="K192" s="186"/>
    </row>
    <row r="193" spans="1:11" s="58" customFormat="1" ht="27" customHeight="1">
      <c r="A193" s="61" t="s">
        <v>9</v>
      </c>
      <c r="B193" s="61"/>
      <c r="C193" s="59" t="e">
        <f t="shared" ref="C193:C216" si="55">SUM(E193,G193,I193)</f>
        <v>#REF!</v>
      </c>
      <c r="D193" s="60" t="e">
        <f t="shared" ref="D193:D216" si="56">SUM(F193,H193,J193)</f>
        <v>#REF!</v>
      </c>
      <c r="E193" s="59" t="e">
        <f t="shared" ref="E193:J193" si="57">SUM(E194:E216)</f>
        <v>#REF!</v>
      </c>
      <c r="F193" s="60" t="e">
        <f t="shared" si="57"/>
        <v>#REF!</v>
      </c>
      <c r="G193" s="59" t="e">
        <f t="shared" si="57"/>
        <v>#REF!</v>
      </c>
      <c r="H193" s="60" t="e">
        <f t="shared" si="57"/>
        <v>#REF!</v>
      </c>
      <c r="I193" s="59" t="e">
        <f t="shared" si="57"/>
        <v>#REF!</v>
      </c>
      <c r="J193" s="60" t="e">
        <f t="shared" si="57"/>
        <v>#REF!</v>
      </c>
      <c r="K193" s="61"/>
    </row>
    <row r="194" spans="1:11" s="58" customFormat="1" ht="27" customHeight="1">
      <c r="A194" s="61" t="s">
        <v>0</v>
      </c>
      <c r="B194" s="61" t="s">
        <v>0</v>
      </c>
      <c r="C194" s="59" t="e">
        <f t="shared" si="55"/>
        <v>#REF!</v>
      </c>
      <c r="D194" s="60" t="e">
        <f t="shared" si="56"/>
        <v>#REF!</v>
      </c>
      <c r="E194" s="59" t="e">
        <f>COUNTIF(#REF!,B194&amp;LEFT($E$29,1))</f>
        <v>#REF!</v>
      </c>
      <c r="F194" s="60" t="e">
        <f>SUMIF(#REF!,B194&amp;LEFT($E$29,1),#REF!)</f>
        <v>#REF!</v>
      </c>
      <c r="G194" s="59" t="e">
        <f>COUNTIF(#REF!,B194&amp;LEFT($G$29,1))</f>
        <v>#REF!</v>
      </c>
      <c r="H194" s="60" t="e">
        <f>SUMIF(#REF!,B194&amp;LEFT($G$29,1),#REF!)</f>
        <v>#REF!</v>
      </c>
      <c r="I194" s="59" t="e">
        <f>COUNTIF(#REF!,B194&amp;LEFT($I$29,1))</f>
        <v>#REF!</v>
      </c>
      <c r="J194" s="60" t="e">
        <f>SUMIF(#REF!,B194&amp;LEFT($I$29,1),#REF!)</f>
        <v>#REF!</v>
      </c>
      <c r="K194" s="61"/>
    </row>
    <row r="195" spans="1:11" s="58" customFormat="1" ht="27" customHeight="1">
      <c r="A195" s="61" t="s">
        <v>1</v>
      </c>
      <c r="B195" s="61" t="s">
        <v>1</v>
      </c>
      <c r="C195" s="59" t="e">
        <f t="shared" si="55"/>
        <v>#REF!</v>
      </c>
      <c r="D195" s="60" t="e">
        <f t="shared" si="56"/>
        <v>#REF!</v>
      </c>
      <c r="E195" s="59" t="e">
        <f>COUNTIF(#REF!,B195&amp;LEFT($E$29,1))</f>
        <v>#REF!</v>
      </c>
      <c r="F195" s="60" t="e">
        <f>SUMIF(#REF!,B195&amp;LEFT($E$29,1),#REF!)</f>
        <v>#REF!</v>
      </c>
      <c r="G195" s="59" t="e">
        <f>COUNTIF(#REF!,B195&amp;LEFT($G$29,1))</f>
        <v>#REF!</v>
      </c>
      <c r="H195" s="60" t="e">
        <f>SUMIF(#REF!,B195&amp;LEFT($G$29,1),#REF!)</f>
        <v>#REF!</v>
      </c>
      <c r="I195" s="59" t="e">
        <f>COUNTIF(#REF!,B195&amp;LEFT($I$29,1))</f>
        <v>#REF!</v>
      </c>
      <c r="J195" s="60" t="e">
        <f>SUMIF(#REF!,B195&amp;LEFT($I$29,1),#REF!)</f>
        <v>#REF!</v>
      </c>
      <c r="K195" s="61"/>
    </row>
    <row r="196" spans="1:11" s="58" customFormat="1" ht="27" customHeight="1">
      <c r="A196" s="61" t="s">
        <v>18</v>
      </c>
      <c r="B196" s="61" t="s">
        <v>19</v>
      </c>
      <c r="C196" s="59" t="e">
        <f t="shared" si="55"/>
        <v>#REF!</v>
      </c>
      <c r="D196" s="60" t="e">
        <f t="shared" si="56"/>
        <v>#REF!</v>
      </c>
      <c r="E196" s="59" t="e">
        <f>COUNTIF(#REF!,B196&amp;LEFT($E$29,1))</f>
        <v>#REF!</v>
      </c>
      <c r="F196" s="60" t="e">
        <f>SUMIF(#REF!,B196&amp;LEFT($E$29,1),#REF!)</f>
        <v>#REF!</v>
      </c>
      <c r="G196" s="59" t="e">
        <f>COUNTIF(#REF!,B196&amp;LEFT($G$29,1))</f>
        <v>#REF!</v>
      </c>
      <c r="H196" s="60" t="e">
        <f>SUMIF(#REF!,B196&amp;LEFT($G$29,1),#REF!)</f>
        <v>#REF!</v>
      </c>
      <c r="I196" s="59" t="e">
        <f>COUNTIF(#REF!,B196&amp;LEFT($I$29,1))</f>
        <v>#REF!</v>
      </c>
      <c r="J196" s="60" t="e">
        <f>SUMIF(#REF!,B196&amp;LEFT($I$29,1),#REF!)</f>
        <v>#REF!</v>
      </c>
      <c r="K196" s="61"/>
    </row>
    <row r="197" spans="1:11" s="58" customFormat="1" ht="27" customHeight="1">
      <c r="A197" s="61" t="s">
        <v>20</v>
      </c>
      <c r="B197" s="61" t="s">
        <v>21</v>
      </c>
      <c r="C197" s="59" t="e">
        <f t="shared" si="55"/>
        <v>#REF!</v>
      </c>
      <c r="D197" s="60" t="e">
        <f t="shared" si="56"/>
        <v>#REF!</v>
      </c>
      <c r="E197" s="59" t="e">
        <f>COUNTIF(#REF!,B197&amp;LEFT($E$29,1))</f>
        <v>#REF!</v>
      </c>
      <c r="F197" s="60" t="e">
        <f>SUMIF(#REF!,B197&amp;LEFT($E$29,1),#REF!)</f>
        <v>#REF!</v>
      </c>
      <c r="G197" s="59" t="e">
        <f>COUNTIF(#REF!,B197&amp;LEFT($G$29,1))</f>
        <v>#REF!</v>
      </c>
      <c r="H197" s="60" t="e">
        <f>SUMIF(#REF!,B197&amp;LEFT($G$29,1),#REF!)</f>
        <v>#REF!</v>
      </c>
      <c r="I197" s="59" t="e">
        <f>COUNTIF(#REF!,B197&amp;LEFT($I$29,1))</f>
        <v>#REF!</v>
      </c>
      <c r="J197" s="60" t="e">
        <f>SUMIF(#REF!,B197&amp;LEFT($I$29,1),#REF!)</f>
        <v>#REF!</v>
      </c>
      <c r="K197" s="61"/>
    </row>
    <row r="198" spans="1:11" s="58" customFormat="1" ht="27" customHeight="1">
      <c r="A198" s="61" t="s">
        <v>22</v>
      </c>
      <c r="B198" s="61" t="s">
        <v>2</v>
      </c>
      <c r="C198" s="59" t="e">
        <f t="shared" si="55"/>
        <v>#REF!</v>
      </c>
      <c r="D198" s="60" t="e">
        <f t="shared" si="56"/>
        <v>#REF!</v>
      </c>
      <c r="E198" s="59" t="e">
        <f>COUNTIF(#REF!,B198&amp;LEFT($E$29,1))</f>
        <v>#REF!</v>
      </c>
      <c r="F198" s="60" t="e">
        <f>SUMIF(#REF!,B198&amp;LEFT($E$29,1),#REF!)</f>
        <v>#REF!</v>
      </c>
      <c r="G198" s="59" t="e">
        <f>COUNTIF(#REF!,B198&amp;LEFT($G$29,1))</f>
        <v>#REF!</v>
      </c>
      <c r="H198" s="60" t="e">
        <f>SUMIF(#REF!,B198&amp;LEFT($G$29,1),#REF!)</f>
        <v>#REF!</v>
      </c>
      <c r="I198" s="59" t="e">
        <f>COUNTIF(#REF!,B198&amp;LEFT($I$29,1))</f>
        <v>#REF!</v>
      </c>
      <c r="J198" s="60" t="e">
        <f>SUMIF(#REF!,B198&amp;LEFT($I$29,1),#REF!)</f>
        <v>#REF!</v>
      </c>
      <c r="K198" s="61"/>
    </row>
    <row r="199" spans="1:11" s="58" customFormat="1" ht="27" customHeight="1">
      <c r="A199" s="61" t="s">
        <v>24</v>
      </c>
      <c r="B199" s="61" t="s">
        <v>25</v>
      </c>
      <c r="C199" s="59" t="e">
        <f t="shared" si="55"/>
        <v>#REF!</v>
      </c>
      <c r="D199" s="60" t="e">
        <f t="shared" si="56"/>
        <v>#REF!</v>
      </c>
      <c r="E199" s="59" t="e">
        <f>COUNTIF(#REF!,B199&amp;LEFT($E$29,1))</f>
        <v>#REF!</v>
      </c>
      <c r="F199" s="60" t="e">
        <f>SUMIF(#REF!,B199&amp;LEFT($E$29,1),#REF!)</f>
        <v>#REF!</v>
      </c>
      <c r="G199" s="59" t="e">
        <f>COUNTIF(#REF!,B199&amp;LEFT($G$29,1))</f>
        <v>#REF!</v>
      </c>
      <c r="H199" s="60" t="e">
        <f>SUMIF(#REF!,B199&amp;LEFT($G$29,1),#REF!)</f>
        <v>#REF!</v>
      </c>
      <c r="I199" s="59" t="e">
        <f>COUNTIF(#REF!,B199&amp;LEFT($I$29,1))</f>
        <v>#REF!</v>
      </c>
      <c r="J199" s="60" t="e">
        <f>SUMIF(#REF!,B199&amp;LEFT($I$29,1),#REF!)</f>
        <v>#REF!</v>
      </c>
      <c r="K199" s="61"/>
    </row>
    <row r="200" spans="1:11" s="58" customFormat="1" ht="27" customHeight="1">
      <c r="A200" s="61" t="s">
        <v>26</v>
      </c>
      <c r="B200" s="61" t="s">
        <v>27</v>
      </c>
      <c r="C200" s="59" t="e">
        <f t="shared" si="55"/>
        <v>#REF!</v>
      </c>
      <c r="D200" s="60" t="e">
        <f t="shared" si="56"/>
        <v>#REF!</v>
      </c>
      <c r="E200" s="59" t="e">
        <f>COUNTIF(#REF!,B200&amp;LEFT($E$29,1))</f>
        <v>#REF!</v>
      </c>
      <c r="F200" s="60" t="e">
        <f>SUMIF(#REF!,B200&amp;LEFT($E$29,1),#REF!)</f>
        <v>#REF!</v>
      </c>
      <c r="G200" s="59" t="e">
        <f>COUNTIF(#REF!,B200&amp;LEFT($G$29,1))</f>
        <v>#REF!</v>
      </c>
      <c r="H200" s="60" t="e">
        <f>SUMIF(#REF!,B200&amp;LEFT($G$29,1),#REF!)</f>
        <v>#REF!</v>
      </c>
      <c r="I200" s="59" t="e">
        <f>COUNTIF(#REF!,B200&amp;LEFT($I$29,1))</f>
        <v>#REF!</v>
      </c>
      <c r="J200" s="60" t="e">
        <f>SUMIF(#REF!,B200&amp;LEFT($I$29,1),#REF!)</f>
        <v>#REF!</v>
      </c>
      <c r="K200" s="61"/>
    </row>
    <row r="201" spans="1:11" s="58" customFormat="1" ht="27" customHeight="1">
      <c r="A201" s="61" t="s">
        <v>28</v>
      </c>
      <c r="B201" s="61" t="s">
        <v>29</v>
      </c>
      <c r="C201" s="59" t="e">
        <f t="shared" si="55"/>
        <v>#REF!</v>
      </c>
      <c r="D201" s="60" t="e">
        <f t="shared" si="56"/>
        <v>#REF!</v>
      </c>
      <c r="E201" s="59" t="e">
        <f>COUNTIF(#REF!,B201&amp;LEFT($E$29,1))</f>
        <v>#REF!</v>
      </c>
      <c r="F201" s="60" t="e">
        <f>SUMIF(#REF!,B201&amp;LEFT($E$29,1),#REF!)</f>
        <v>#REF!</v>
      </c>
      <c r="G201" s="59" t="e">
        <f>COUNTIF(#REF!,B201&amp;LEFT($G$29,1))</f>
        <v>#REF!</v>
      </c>
      <c r="H201" s="60" t="e">
        <f>SUMIF(#REF!,B201&amp;LEFT($G$29,1),#REF!)</f>
        <v>#REF!</v>
      </c>
      <c r="I201" s="59" t="e">
        <f>COUNTIF(#REF!,B201&amp;LEFT($I$29,1))</f>
        <v>#REF!</v>
      </c>
      <c r="J201" s="60" t="e">
        <f>SUMIF(#REF!,B201&amp;LEFT($I$29,1),#REF!)</f>
        <v>#REF!</v>
      </c>
      <c r="K201" s="61"/>
    </row>
    <row r="202" spans="1:11" s="58" customFormat="1" ht="27" customHeight="1">
      <c r="A202" s="61" t="s">
        <v>30</v>
      </c>
      <c r="B202" s="61" t="s">
        <v>31</v>
      </c>
      <c r="C202" s="59" t="e">
        <f t="shared" si="55"/>
        <v>#REF!</v>
      </c>
      <c r="D202" s="60" t="e">
        <f t="shared" si="56"/>
        <v>#REF!</v>
      </c>
      <c r="E202" s="59" t="e">
        <f>COUNTIF(#REF!,B202&amp;LEFT($E$29,1))</f>
        <v>#REF!</v>
      </c>
      <c r="F202" s="60" t="e">
        <f>SUMIF(#REF!,B202&amp;LEFT($E$29,1),#REF!)</f>
        <v>#REF!</v>
      </c>
      <c r="G202" s="59" t="e">
        <f>COUNTIF(#REF!,B202&amp;LEFT($G$29,1))</f>
        <v>#REF!</v>
      </c>
      <c r="H202" s="60" t="e">
        <f>SUMIF(#REF!,B202&amp;LEFT($G$29,1),#REF!)</f>
        <v>#REF!</v>
      </c>
      <c r="I202" s="59" t="e">
        <f>COUNTIF(#REF!,B202&amp;LEFT($I$29,1))</f>
        <v>#REF!</v>
      </c>
      <c r="J202" s="60" t="e">
        <f>SUMIF(#REF!,B202&amp;LEFT($I$29,1),#REF!)</f>
        <v>#REF!</v>
      </c>
      <c r="K202" s="61"/>
    </row>
    <row r="203" spans="1:11" s="58" customFormat="1" ht="27" customHeight="1">
      <c r="A203" s="61" t="s">
        <v>32</v>
      </c>
      <c r="B203" s="61" t="s">
        <v>33</v>
      </c>
      <c r="C203" s="59" t="e">
        <f t="shared" si="55"/>
        <v>#REF!</v>
      </c>
      <c r="D203" s="60" t="e">
        <f t="shared" si="56"/>
        <v>#REF!</v>
      </c>
      <c r="E203" s="59" t="e">
        <f>COUNTIF(#REF!,B203&amp;LEFT($E$29,1))</f>
        <v>#REF!</v>
      </c>
      <c r="F203" s="60" t="e">
        <f>SUMIF(#REF!,B203&amp;LEFT($E$29,1),#REF!)</f>
        <v>#REF!</v>
      </c>
      <c r="G203" s="59" t="e">
        <f>COUNTIF(#REF!,B203&amp;LEFT($G$29,1))</f>
        <v>#REF!</v>
      </c>
      <c r="H203" s="60" t="e">
        <f>SUMIF(#REF!,B203&amp;LEFT($G$29,1),#REF!)</f>
        <v>#REF!</v>
      </c>
      <c r="I203" s="59" t="e">
        <f>COUNTIF(#REF!,B203&amp;LEFT($I$29,1))</f>
        <v>#REF!</v>
      </c>
      <c r="J203" s="60" t="e">
        <f>SUMIF(#REF!,B203&amp;LEFT($I$29,1),#REF!)</f>
        <v>#REF!</v>
      </c>
      <c r="K203" s="61"/>
    </row>
    <row r="204" spans="1:11" s="58" customFormat="1" ht="27" customHeight="1">
      <c r="A204" s="61" t="s">
        <v>34</v>
      </c>
      <c r="B204" s="61" t="s">
        <v>35</v>
      </c>
      <c r="C204" s="59" t="e">
        <f t="shared" si="55"/>
        <v>#REF!</v>
      </c>
      <c r="D204" s="60" t="e">
        <f t="shared" si="56"/>
        <v>#REF!</v>
      </c>
      <c r="E204" s="59" t="e">
        <f>COUNTIF(#REF!,B204&amp;LEFT($E$29,1))</f>
        <v>#REF!</v>
      </c>
      <c r="F204" s="60" t="e">
        <f>SUMIF(#REF!,B204&amp;LEFT($E$29,1),#REF!)</f>
        <v>#REF!</v>
      </c>
      <c r="G204" s="59" t="e">
        <f>COUNTIF(#REF!,B204&amp;LEFT($G$29,1))</f>
        <v>#REF!</v>
      </c>
      <c r="H204" s="60" t="e">
        <f>SUMIF(#REF!,B204&amp;LEFT($G$29,1),#REF!)</f>
        <v>#REF!</v>
      </c>
      <c r="I204" s="59" t="e">
        <f>COUNTIF(#REF!,B204&amp;LEFT($I$29,1))</f>
        <v>#REF!</v>
      </c>
      <c r="J204" s="60" t="e">
        <f>SUMIF(#REF!,B204&amp;LEFT($I$29,1),#REF!)</f>
        <v>#REF!</v>
      </c>
      <c r="K204" s="61"/>
    </row>
    <row r="205" spans="1:11" s="58" customFormat="1" ht="27" customHeight="1">
      <c r="A205" s="61" t="s">
        <v>36</v>
      </c>
      <c r="B205" s="61" t="s">
        <v>37</v>
      </c>
      <c r="C205" s="59" t="e">
        <f t="shared" si="55"/>
        <v>#REF!</v>
      </c>
      <c r="D205" s="60" t="e">
        <f t="shared" si="56"/>
        <v>#REF!</v>
      </c>
      <c r="E205" s="59" t="e">
        <f>COUNTIF(#REF!,B205&amp;LEFT($E$29,1))</f>
        <v>#REF!</v>
      </c>
      <c r="F205" s="60" t="e">
        <f>SUMIF(#REF!,B205&amp;LEFT($E$29,1),#REF!)</f>
        <v>#REF!</v>
      </c>
      <c r="G205" s="59" t="e">
        <f>COUNTIF(#REF!,B205&amp;LEFT($G$29,1))</f>
        <v>#REF!</v>
      </c>
      <c r="H205" s="60" t="e">
        <f>SUMIF(#REF!,B205&amp;LEFT($G$29,1),#REF!)</f>
        <v>#REF!</v>
      </c>
      <c r="I205" s="59" t="e">
        <f>COUNTIF(#REF!,B205&amp;LEFT($I$29,1))</f>
        <v>#REF!</v>
      </c>
      <c r="J205" s="60" t="e">
        <f>SUMIF(#REF!,B205&amp;LEFT($I$29,1),#REF!)</f>
        <v>#REF!</v>
      </c>
      <c r="K205" s="61"/>
    </row>
    <row r="206" spans="1:11" s="58" customFormat="1" ht="27" customHeight="1">
      <c r="A206" s="61" t="s">
        <v>38</v>
      </c>
      <c r="B206" s="61" t="s">
        <v>39</v>
      </c>
      <c r="C206" s="59" t="e">
        <f t="shared" si="55"/>
        <v>#REF!</v>
      </c>
      <c r="D206" s="60" t="e">
        <f t="shared" si="56"/>
        <v>#REF!</v>
      </c>
      <c r="E206" s="59" t="e">
        <f>COUNTIF(#REF!,B206&amp;LEFT($E$29,1))</f>
        <v>#REF!</v>
      </c>
      <c r="F206" s="60" t="e">
        <f>SUMIF(#REF!,B206&amp;LEFT($E$29,1),#REF!)</f>
        <v>#REF!</v>
      </c>
      <c r="G206" s="59" t="e">
        <f>COUNTIF(#REF!,B206&amp;LEFT($G$29,1))</f>
        <v>#REF!</v>
      </c>
      <c r="H206" s="60" t="e">
        <f>SUMIF(#REF!,B206&amp;LEFT($G$29,1),#REF!)</f>
        <v>#REF!</v>
      </c>
      <c r="I206" s="59" t="e">
        <f>COUNTIF(#REF!,B206&amp;LEFT($I$29,1))</f>
        <v>#REF!</v>
      </c>
      <c r="J206" s="60" t="e">
        <f>SUMIF(#REF!,B206&amp;LEFT($I$29,1),#REF!)</f>
        <v>#REF!</v>
      </c>
      <c r="K206" s="61"/>
    </row>
    <row r="207" spans="1:11" s="58" customFormat="1" ht="27" customHeight="1">
      <c r="A207" s="61" t="s">
        <v>40</v>
      </c>
      <c r="B207" s="61" t="s">
        <v>41</v>
      </c>
      <c r="C207" s="59" t="e">
        <f t="shared" si="55"/>
        <v>#REF!</v>
      </c>
      <c r="D207" s="60" t="e">
        <f t="shared" si="56"/>
        <v>#REF!</v>
      </c>
      <c r="E207" s="59" t="e">
        <f>COUNTIF(#REF!,B207&amp;LEFT($E$29,1))</f>
        <v>#REF!</v>
      </c>
      <c r="F207" s="60" t="e">
        <f>SUMIF(#REF!,B207&amp;LEFT($E$29,1),#REF!)</f>
        <v>#REF!</v>
      </c>
      <c r="G207" s="59" t="e">
        <f>COUNTIF(#REF!,B207&amp;LEFT($G$29,1))</f>
        <v>#REF!</v>
      </c>
      <c r="H207" s="60" t="e">
        <f>SUMIF(#REF!,B207&amp;LEFT($G$29,1),#REF!)</f>
        <v>#REF!</v>
      </c>
      <c r="I207" s="59" t="e">
        <f>COUNTIF(#REF!,B207&amp;LEFT($I$29,1))</f>
        <v>#REF!</v>
      </c>
      <c r="J207" s="60" t="e">
        <f>SUMIF(#REF!,B207&amp;LEFT($I$29,1),#REF!)</f>
        <v>#REF!</v>
      </c>
      <c r="K207" s="61"/>
    </row>
    <row r="208" spans="1:11" s="58" customFormat="1" ht="27" customHeight="1">
      <c r="A208" s="61" t="s">
        <v>42</v>
      </c>
      <c r="B208" s="61" t="s">
        <v>3</v>
      </c>
      <c r="C208" s="59" t="e">
        <f t="shared" si="55"/>
        <v>#REF!</v>
      </c>
      <c r="D208" s="60" t="e">
        <f t="shared" si="56"/>
        <v>#REF!</v>
      </c>
      <c r="E208" s="59" t="e">
        <f>COUNTIF(#REF!,B208&amp;LEFT($E$29,1))</f>
        <v>#REF!</v>
      </c>
      <c r="F208" s="60" t="e">
        <f>SUMIF(#REF!,B208&amp;LEFT($E$29,1),#REF!)</f>
        <v>#REF!</v>
      </c>
      <c r="G208" s="59" t="e">
        <f>COUNTIF(#REF!,B208&amp;LEFT($G$29,1))</f>
        <v>#REF!</v>
      </c>
      <c r="H208" s="60" t="e">
        <f>SUMIF(#REF!,B208&amp;LEFT($G$29,1),#REF!)</f>
        <v>#REF!</v>
      </c>
      <c r="I208" s="59" t="e">
        <f>COUNTIF(#REF!,B208&amp;LEFT($I$29,1))</f>
        <v>#REF!</v>
      </c>
      <c r="J208" s="60" t="e">
        <f>SUMIF(#REF!,B208&amp;LEFT($I$29,1),#REF!)</f>
        <v>#REF!</v>
      </c>
      <c r="K208" s="61"/>
    </row>
    <row r="209" spans="1:11" s="58" customFormat="1" ht="27" customHeight="1">
      <c r="A209" s="61" t="s">
        <v>44</v>
      </c>
      <c r="B209" s="61" t="s">
        <v>45</v>
      </c>
      <c r="C209" s="59" t="e">
        <f t="shared" si="55"/>
        <v>#REF!</v>
      </c>
      <c r="D209" s="60" t="e">
        <f t="shared" si="56"/>
        <v>#REF!</v>
      </c>
      <c r="E209" s="59" t="e">
        <f>COUNTIF(#REF!,B209&amp;LEFT($E$29,1))</f>
        <v>#REF!</v>
      </c>
      <c r="F209" s="60" t="e">
        <f>SUMIF(#REF!,B209&amp;LEFT($E$29,1),#REF!)</f>
        <v>#REF!</v>
      </c>
      <c r="G209" s="59" t="e">
        <f>COUNTIF(#REF!,B209&amp;LEFT($G$29,1))</f>
        <v>#REF!</v>
      </c>
      <c r="H209" s="60" t="e">
        <f>SUMIF(#REF!,B209&amp;LEFT($G$29,1),#REF!)</f>
        <v>#REF!</v>
      </c>
      <c r="I209" s="59" t="e">
        <f>COUNTIF(#REF!,B209&amp;LEFT($I$29,1))</f>
        <v>#REF!</v>
      </c>
      <c r="J209" s="60" t="e">
        <f>SUMIF(#REF!,B209&amp;LEFT($I$29,1),#REF!)</f>
        <v>#REF!</v>
      </c>
      <c r="K209" s="61"/>
    </row>
    <row r="210" spans="1:11" s="58" customFormat="1" ht="27" customHeight="1">
      <c r="A210" s="61" t="s">
        <v>46</v>
      </c>
      <c r="B210" s="61" t="s">
        <v>47</v>
      </c>
      <c r="C210" s="59" t="e">
        <f t="shared" si="55"/>
        <v>#REF!</v>
      </c>
      <c r="D210" s="60" t="e">
        <f t="shared" si="56"/>
        <v>#REF!</v>
      </c>
      <c r="E210" s="59" t="e">
        <f>COUNTIF(#REF!,B210&amp;LEFT($E$29,1))</f>
        <v>#REF!</v>
      </c>
      <c r="F210" s="60" t="e">
        <f>SUMIF(#REF!,B210&amp;LEFT($E$29,1),#REF!)</f>
        <v>#REF!</v>
      </c>
      <c r="G210" s="59" t="e">
        <f>COUNTIF(#REF!,B210&amp;LEFT($G$29,1))</f>
        <v>#REF!</v>
      </c>
      <c r="H210" s="60" t="e">
        <f>SUMIF(#REF!,B210&amp;LEFT($G$29,1),#REF!)</f>
        <v>#REF!</v>
      </c>
      <c r="I210" s="59" t="e">
        <f>COUNTIF(#REF!,B210&amp;LEFT($I$29,1))</f>
        <v>#REF!</v>
      </c>
      <c r="J210" s="60" t="e">
        <f>SUMIF(#REF!,B210&amp;LEFT($I$29,1),#REF!)</f>
        <v>#REF!</v>
      </c>
      <c r="K210" s="61"/>
    </row>
    <row r="211" spans="1:11" s="58" customFormat="1" ht="27" customHeight="1">
      <c r="A211" s="61" t="s">
        <v>4</v>
      </c>
      <c r="B211" s="61" t="s">
        <v>5</v>
      </c>
      <c r="C211" s="59" t="e">
        <f t="shared" si="55"/>
        <v>#REF!</v>
      </c>
      <c r="D211" s="60" t="e">
        <f t="shared" si="56"/>
        <v>#REF!</v>
      </c>
      <c r="E211" s="59" t="e">
        <f>COUNTIF(#REF!,B211&amp;LEFT($E$29,1))</f>
        <v>#REF!</v>
      </c>
      <c r="F211" s="60" t="e">
        <f>SUMIF(#REF!,B211&amp;LEFT($E$29,1),#REF!)</f>
        <v>#REF!</v>
      </c>
      <c r="G211" s="59" t="e">
        <f>COUNTIF(#REF!,B211&amp;LEFT($G$29,1))</f>
        <v>#REF!</v>
      </c>
      <c r="H211" s="60" t="e">
        <f>SUMIF(#REF!,B211&amp;LEFT($G$29,1),#REF!)</f>
        <v>#REF!</v>
      </c>
      <c r="I211" s="59" t="e">
        <f>COUNTIF(#REF!,B211&amp;LEFT($I$29,1))</f>
        <v>#REF!</v>
      </c>
      <c r="J211" s="60" t="e">
        <f>SUMIF(#REF!,B211&amp;LEFT($I$29,1),#REF!)</f>
        <v>#REF!</v>
      </c>
      <c r="K211" s="61"/>
    </row>
    <row r="212" spans="1:11" s="58" customFormat="1" ht="27" customHeight="1">
      <c r="A212" s="61" t="s">
        <v>6</v>
      </c>
      <c r="B212" s="61" t="s">
        <v>7</v>
      </c>
      <c r="C212" s="59" t="e">
        <f t="shared" si="55"/>
        <v>#REF!</v>
      </c>
      <c r="D212" s="60" t="e">
        <f t="shared" si="56"/>
        <v>#REF!</v>
      </c>
      <c r="E212" s="59" t="e">
        <f>COUNTIF(#REF!,B212&amp;LEFT($E$29,1))</f>
        <v>#REF!</v>
      </c>
      <c r="F212" s="60" t="e">
        <f>SUMIF(#REF!,B212&amp;LEFT($E$29,1),#REF!)</f>
        <v>#REF!</v>
      </c>
      <c r="G212" s="59" t="e">
        <f>COUNTIF(#REF!,B212&amp;LEFT($G$29,1))</f>
        <v>#REF!</v>
      </c>
      <c r="H212" s="60" t="e">
        <f>SUMIF(#REF!,B212&amp;LEFT($G$29,1),#REF!)</f>
        <v>#REF!</v>
      </c>
      <c r="I212" s="59" t="e">
        <f>COUNTIF(#REF!,B212&amp;LEFT($I$29,1))</f>
        <v>#REF!</v>
      </c>
      <c r="J212" s="60" t="e">
        <f>SUMIF(#REF!,B212&amp;LEFT($I$29,1),#REF!)</f>
        <v>#REF!</v>
      </c>
      <c r="K212" s="61"/>
    </row>
    <row r="213" spans="1:11" s="58" customFormat="1" ht="27" customHeight="1">
      <c r="A213" s="61" t="s">
        <v>89</v>
      </c>
      <c r="B213" s="61" t="s">
        <v>90</v>
      </c>
      <c r="C213" s="59" t="e">
        <f t="shared" si="55"/>
        <v>#REF!</v>
      </c>
      <c r="D213" s="60" t="e">
        <f t="shared" si="56"/>
        <v>#REF!</v>
      </c>
      <c r="E213" s="59" t="e">
        <f>COUNTIF(#REF!,B213&amp;LEFT($E$29,1))</f>
        <v>#REF!</v>
      </c>
      <c r="F213" s="60" t="e">
        <f>SUMIF(#REF!,B213&amp;LEFT($E$29,1),#REF!)</f>
        <v>#REF!</v>
      </c>
      <c r="G213" s="59" t="e">
        <f>COUNTIF(#REF!,B213&amp;LEFT($G$29,1))</f>
        <v>#REF!</v>
      </c>
      <c r="H213" s="60" t="e">
        <f>SUMIF(#REF!,B213&amp;LEFT($G$29,1),#REF!)</f>
        <v>#REF!</v>
      </c>
      <c r="I213" s="59" t="e">
        <f>COUNTIF(#REF!,B213&amp;LEFT($I$29,1))</f>
        <v>#REF!</v>
      </c>
      <c r="J213" s="60" t="e">
        <f>SUMIF(#REF!,B213&amp;LEFT($I$29,1),#REF!)</f>
        <v>#REF!</v>
      </c>
      <c r="K213" s="61"/>
    </row>
    <row r="214" spans="1:11" s="58" customFormat="1" ht="27" customHeight="1">
      <c r="A214" s="61" t="s">
        <v>48</v>
      </c>
      <c r="B214" s="61" t="s">
        <v>49</v>
      </c>
      <c r="C214" s="59" t="e">
        <f t="shared" si="55"/>
        <v>#REF!</v>
      </c>
      <c r="D214" s="60" t="e">
        <f t="shared" si="56"/>
        <v>#REF!</v>
      </c>
      <c r="E214" s="59" t="e">
        <f>COUNTIF(#REF!,B214&amp;LEFT($E$29,1))</f>
        <v>#REF!</v>
      </c>
      <c r="F214" s="60" t="e">
        <f>SUMIF(#REF!,B214&amp;LEFT($E$29,1),#REF!)</f>
        <v>#REF!</v>
      </c>
      <c r="G214" s="59" t="e">
        <f>COUNTIF(#REF!,B214&amp;LEFT($G$29,1))</f>
        <v>#REF!</v>
      </c>
      <c r="H214" s="60" t="e">
        <f>SUMIF(#REF!,B214&amp;LEFT($G$29,1),#REF!)</f>
        <v>#REF!</v>
      </c>
      <c r="I214" s="59" t="e">
        <f>COUNTIF(#REF!,B214&amp;LEFT($I$29,1))</f>
        <v>#REF!</v>
      </c>
      <c r="J214" s="60" t="e">
        <f>SUMIF(#REF!,B214&amp;LEFT($I$29,1),#REF!)</f>
        <v>#REF!</v>
      </c>
      <c r="K214" s="61"/>
    </row>
    <row r="215" spans="1:11" s="58" customFormat="1" ht="27" customHeight="1">
      <c r="A215" s="61" t="s">
        <v>50</v>
      </c>
      <c r="B215" s="61" t="s">
        <v>51</v>
      </c>
      <c r="C215" s="59" t="e">
        <f t="shared" si="55"/>
        <v>#REF!</v>
      </c>
      <c r="D215" s="60" t="e">
        <f t="shared" si="56"/>
        <v>#REF!</v>
      </c>
      <c r="E215" s="59" t="e">
        <f>COUNTIF(#REF!,B215&amp;LEFT($E$29,1))</f>
        <v>#REF!</v>
      </c>
      <c r="F215" s="60" t="e">
        <f>SUMIF(#REF!,B215&amp;LEFT($E$29,1),#REF!)</f>
        <v>#REF!</v>
      </c>
      <c r="G215" s="59" t="e">
        <f>COUNTIF(#REF!,B215&amp;LEFT($G$29,1))</f>
        <v>#REF!</v>
      </c>
      <c r="H215" s="60" t="e">
        <f>SUMIF(#REF!,B215&amp;LEFT($G$29,1),#REF!)</f>
        <v>#REF!</v>
      </c>
      <c r="I215" s="59" t="e">
        <f>COUNTIF(#REF!,B215&amp;LEFT($I$29,1))</f>
        <v>#REF!</v>
      </c>
      <c r="J215" s="60" t="e">
        <f>SUMIF(#REF!,B215&amp;LEFT($I$29,1),#REF!)</f>
        <v>#REF!</v>
      </c>
      <c r="K215" s="61"/>
    </row>
    <row r="216" spans="1:11" s="58" customFormat="1" ht="27" customHeight="1">
      <c r="A216" s="61" t="s">
        <v>3065</v>
      </c>
      <c r="B216" s="61" t="s">
        <v>3066</v>
      </c>
      <c r="C216" s="59" t="e">
        <f t="shared" si="55"/>
        <v>#REF!</v>
      </c>
      <c r="D216" s="60" t="e">
        <f t="shared" si="56"/>
        <v>#REF!</v>
      </c>
      <c r="E216" s="59" t="e">
        <f>COUNTIF(#REF!,B216&amp;LEFT($E$29,1))</f>
        <v>#REF!</v>
      </c>
      <c r="F216" s="60" t="e">
        <f>SUMIF(#REF!,B216&amp;LEFT($E$29,1),#REF!)</f>
        <v>#REF!</v>
      </c>
      <c r="G216" s="59" t="e">
        <f>COUNTIF(#REF!,B216&amp;LEFT($G$29,1))</f>
        <v>#REF!</v>
      </c>
      <c r="H216" s="60" t="e">
        <f>SUMIF(#REF!,B216&amp;LEFT($G$29,1),#REF!)</f>
        <v>#REF!</v>
      </c>
      <c r="I216" s="59" t="e">
        <f>COUNTIF(#REF!,B216&amp;LEFT($I$29,1))</f>
        <v>#REF!</v>
      </c>
      <c r="J216" s="60" t="e">
        <f>SUMIF(#REF!,B216&amp;LEFT($I$29,1),#REF!)</f>
        <v>#REF!</v>
      </c>
      <c r="K216" s="61"/>
    </row>
    <row r="217" spans="1:11" ht="39.950000000000003" customHeight="1">
      <c r="A217" s="54" t="s">
        <v>3061</v>
      </c>
      <c r="B217" s="55"/>
      <c r="C217" s="55"/>
      <c r="D217" s="55"/>
      <c r="E217" s="55"/>
      <c r="F217" s="55"/>
      <c r="G217" s="55"/>
      <c r="H217" s="55"/>
      <c r="I217" s="55"/>
      <c r="J217" s="55"/>
      <c r="K217" s="55"/>
    </row>
    <row r="218" spans="1:11" s="58" customFormat="1" ht="20.100000000000001" customHeight="1">
      <c r="A218" s="186" t="s">
        <v>8</v>
      </c>
      <c r="B218" s="57"/>
      <c r="C218" s="186" t="s">
        <v>9</v>
      </c>
      <c r="D218" s="186"/>
      <c r="E218" s="186" t="s">
        <v>10</v>
      </c>
      <c r="F218" s="186"/>
      <c r="G218" s="186" t="s">
        <v>11</v>
      </c>
      <c r="H218" s="186"/>
      <c r="I218" s="186" t="s">
        <v>12</v>
      </c>
      <c r="J218" s="186"/>
      <c r="K218" s="186" t="s">
        <v>13</v>
      </c>
    </row>
    <row r="219" spans="1:11" s="58" customFormat="1" ht="20.100000000000001" customHeight="1">
      <c r="A219" s="186"/>
      <c r="B219" s="57"/>
      <c r="C219" s="61" t="s">
        <v>14</v>
      </c>
      <c r="D219" s="61" t="s">
        <v>15</v>
      </c>
      <c r="E219" s="61" t="s">
        <v>14</v>
      </c>
      <c r="F219" s="61" t="s">
        <v>15</v>
      </c>
      <c r="G219" s="61" t="s">
        <v>14</v>
      </c>
      <c r="H219" s="61" t="s">
        <v>15</v>
      </c>
      <c r="I219" s="61" t="s">
        <v>14</v>
      </c>
      <c r="J219" s="61" t="s">
        <v>15</v>
      </c>
      <c r="K219" s="186"/>
    </row>
    <row r="220" spans="1:11" s="58" customFormat="1" ht="27" customHeight="1">
      <c r="A220" s="61" t="s">
        <v>9</v>
      </c>
      <c r="B220" s="61"/>
      <c r="C220" s="59" t="e">
        <f t="shared" ref="C220:C243" si="58">SUM(E220,G220,I220)</f>
        <v>#REF!</v>
      </c>
      <c r="D220" s="60" t="e">
        <f t="shared" ref="D220:D243" si="59">SUM(F220,H220,J220)</f>
        <v>#REF!</v>
      </c>
      <c r="E220" s="59" t="e">
        <f t="shared" ref="E220:J220" si="60">SUM(E221:E243)</f>
        <v>#REF!</v>
      </c>
      <c r="F220" s="60" t="e">
        <f t="shared" si="60"/>
        <v>#REF!</v>
      </c>
      <c r="G220" s="59" t="e">
        <f t="shared" si="60"/>
        <v>#REF!</v>
      </c>
      <c r="H220" s="60" t="e">
        <f t="shared" si="60"/>
        <v>#REF!</v>
      </c>
      <c r="I220" s="59" t="e">
        <f t="shared" si="60"/>
        <v>#REF!</v>
      </c>
      <c r="J220" s="60" t="e">
        <f t="shared" si="60"/>
        <v>#REF!</v>
      </c>
      <c r="K220" s="61"/>
    </row>
    <row r="221" spans="1:11" s="58" customFormat="1" ht="27" customHeight="1">
      <c r="A221" s="61" t="s">
        <v>0</v>
      </c>
      <c r="B221" s="61" t="s">
        <v>0</v>
      </c>
      <c r="C221" s="59" t="e">
        <f t="shared" si="58"/>
        <v>#REF!</v>
      </c>
      <c r="D221" s="60" t="e">
        <f t="shared" si="59"/>
        <v>#REF!</v>
      </c>
      <c r="E221" s="59" t="e">
        <f>COUNTIF(#REF!,B221&amp;LEFT($E$29,1))</f>
        <v>#REF!</v>
      </c>
      <c r="F221" s="60" t="e">
        <f>SUMIF(#REF!,B221&amp;LEFT($E$29,1),#REF!)</f>
        <v>#REF!</v>
      </c>
      <c r="G221" s="59" t="e">
        <f>COUNTIF(#REF!,B221&amp;LEFT($G$29,1))</f>
        <v>#REF!</v>
      </c>
      <c r="H221" s="60" t="e">
        <f>SUMIF(#REF!,B221&amp;LEFT($G$29,1),#REF!)</f>
        <v>#REF!</v>
      </c>
      <c r="I221" s="59" t="e">
        <f>COUNTIF(#REF!,B221&amp;LEFT($I$29,1))</f>
        <v>#REF!</v>
      </c>
      <c r="J221" s="60" t="e">
        <f>SUMIF(#REF!,B221&amp;LEFT($I$29,1),#REF!)</f>
        <v>#REF!</v>
      </c>
      <c r="K221" s="61"/>
    </row>
    <row r="222" spans="1:11" s="58" customFormat="1" ht="27" customHeight="1">
      <c r="A222" s="61" t="s">
        <v>1</v>
      </c>
      <c r="B222" s="61" t="s">
        <v>1</v>
      </c>
      <c r="C222" s="59" t="e">
        <f t="shared" si="58"/>
        <v>#REF!</v>
      </c>
      <c r="D222" s="60" t="e">
        <f t="shared" si="59"/>
        <v>#REF!</v>
      </c>
      <c r="E222" s="59" t="e">
        <f>COUNTIF(#REF!,B222&amp;LEFT($E$29,1))</f>
        <v>#REF!</v>
      </c>
      <c r="F222" s="60" t="e">
        <f>SUMIF(#REF!,B222&amp;LEFT($E$29,1),#REF!)</f>
        <v>#REF!</v>
      </c>
      <c r="G222" s="59" t="e">
        <f>COUNTIF(#REF!,B222&amp;LEFT($G$29,1))</f>
        <v>#REF!</v>
      </c>
      <c r="H222" s="60" t="e">
        <f>SUMIF(#REF!,B222&amp;LEFT($G$29,1),#REF!)</f>
        <v>#REF!</v>
      </c>
      <c r="I222" s="59" t="e">
        <f>COUNTIF(#REF!,B222&amp;LEFT($I$29,1))</f>
        <v>#REF!</v>
      </c>
      <c r="J222" s="60" t="e">
        <f>SUMIF(#REF!,B222&amp;LEFT($I$29,1),#REF!)</f>
        <v>#REF!</v>
      </c>
      <c r="K222" s="61"/>
    </row>
    <row r="223" spans="1:11" s="58" customFormat="1" ht="27" customHeight="1">
      <c r="A223" s="61" t="s">
        <v>18</v>
      </c>
      <c r="B223" s="61" t="s">
        <v>19</v>
      </c>
      <c r="C223" s="59" t="e">
        <f t="shared" si="58"/>
        <v>#REF!</v>
      </c>
      <c r="D223" s="60" t="e">
        <f t="shared" si="59"/>
        <v>#REF!</v>
      </c>
      <c r="E223" s="59" t="e">
        <f>COUNTIF(#REF!,B223&amp;LEFT($E$29,1))</f>
        <v>#REF!</v>
      </c>
      <c r="F223" s="60" t="e">
        <f>SUMIF(#REF!,B223&amp;LEFT($E$29,1),#REF!)</f>
        <v>#REF!</v>
      </c>
      <c r="G223" s="59" t="e">
        <f>COUNTIF(#REF!,B223&amp;LEFT($G$29,1))</f>
        <v>#REF!</v>
      </c>
      <c r="H223" s="60" t="e">
        <f>SUMIF(#REF!,B223&amp;LEFT($G$29,1),#REF!)</f>
        <v>#REF!</v>
      </c>
      <c r="I223" s="59" t="e">
        <f>COUNTIF(#REF!,B223&amp;LEFT($I$29,1))</f>
        <v>#REF!</v>
      </c>
      <c r="J223" s="60" t="e">
        <f>SUMIF(#REF!,B223&amp;LEFT($I$29,1),#REF!)</f>
        <v>#REF!</v>
      </c>
      <c r="K223" s="61"/>
    </row>
    <row r="224" spans="1:11" s="58" customFormat="1" ht="27" customHeight="1">
      <c r="A224" s="61" t="s">
        <v>20</v>
      </c>
      <c r="B224" s="61" t="s">
        <v>21</v>
      </c>
      <c r="C224" s="59" t="e">
        <f t="shared" si="58"/>
        <v>#REF!</v>
      </c>
      <c r="D224" s="60" t="e">
        <f t="shared" si="59"/>
        <v>#REF!</v>
      </c>
      <c r="E224" s="59" t="e">
        <f>COUNTIF(#REF!,B224&amp;LEFT($E$29,1))</f>
        <v>#REF!</v>
      </c>
      <c r="F224" s="60" t="e">
        <f>SUMIF(#REF!,B224&amp;LEFT($E$29,1),#REF!)</f>
        <v>#REF!</v>
      </c>
      <c r="G224" s="59" t="e">
        <f>COUNTIF(#REF!,B224&amp;LEFT($G$29,1))</f>
        <v>#REF!</v>
      </c>
      <c r="H224" s="60" t="e">
        <f>SUMIF(#REF!,B224&amp;LEFT($G$29,1),#REF!)</f>
        <v>#REF!</v>
      </c>
      <c r="I224" s="59" t="e">
        <f>COUNTIF(#REF!,B224&amp;LEFT($I$29,1))</f>
        <v>#REF!</v>
      </c>
      <c r="J224" s="60" t="e">
        <f>SUMIF(#REF!,B224&amp;LEFT($I$29,1),#REF!)</f>
        <v>#REF!</v>
      </c>
      <c r="K224" s="61"/>
    </row>
    <row r="225" spans="1:11" s="58" customFormat="1" ht="27" customHeight="1">
      <c r="A225" s="61" t="s">
        <v>22</v>
      </c>
      <c r="B225" s="61" t="s">
        <v>2</v>
      </c>
      <c r="C225" s="59" t="e">
        <f t="shared" si="58"/>
        <v>#REF!</v>
      </c>
      <c r="D225" s="60" t="e">
        <f t="shared" si="59"/>
        <v>#REF!</v>
      </c>
      <c r="E225" s="59" t="e">
        <f>COUNTIF(#REF!,B225&amp;LEFT($E$29,1))</f>
        <v>#REF!</v>
      </c>
      <c r="F225" s="60" t="e">
        <f>SUMIF(#REF!,B225&amp;LEFT($E$29,1),#REF!)</f>
        <v>#REF!</v>
      </c>
      <c r="G225" s="59" t="e">
        <f>COUNTIF(#REF!,B225&amp;LEFT($G$29,1))</f>
        <v>#REF!</v>
      </c>
      <c r="H225" s="60" t="e">
        <f>SUMIF(#REF!,B225&amp;LEFT($G$29,1),#REF!)</f>
        <v>#REF!</v>
      </c>
      <c r="I225" s="59" t="e">
        <f>COUNTIF(#REF!,B225&amp;LEFT($I$29,1))</f>
        <v>#REF!</v>
      </c>
      <c r="J225" s="60" t="e">
        <f>SUMIF(#REF!,B225&amp;LEFT($I$29,1),#REF!)</f>
        <v>#REF!</v>
      </c>
      <c r="K225" s="61"/>
    </row>
    <row r="226" spans="1:11" s="58" customFormat="1" ht="27" customHeight="1">
      <c r="A226" s="61" t="s">
        <v>24</v>
      </c>
      <c r="B226" s="61" t="s">
        <v>25</v>
      </c>
      <c r="C226" s="59" t="e">
        <f t="shared" si="58"/>
        <v>#REF!</v>
      </c>
      <c r="D226" s="60" t="e">
        <f t="shared" si="59"/>
        <v>#REF!</v>
      </c>
      <c r="E226" s="59" t="e">
        <f>COUNTIF(#REF!,B226&amp;LEFT($E$29,1))</f>
        <v>#REF!</v>
      </c>
      <c r="F226" s="60" t="e">
        <f>SUMIF(#REF!,B226&amp;LEFT($E$29,1),#REF!)</f>
        <v>#REF!</v>
      </c>
      <c r="G226" s="59" t="e">
        <f>COUNTIF(#REF!,B226&amp;LEFT($G$29,1))</f>
        <v>#REF!</v>
      </c>
      <c r="H226" s="60" t="e">
        <f>SUMIF(#REF!,B226&amp;LEFT($G$29,1),#REF!)</f>
        <v>#REF!</v>
      </c>
      <c r="I226" s="59" t="e">
        <f>COUNTIF(#REF!,B226&amp;LEFT($I$29,1))</f>
        <v>#REF!</v>
      </c>
      <c r="J226" s="60" t="e">
        <f>SUMIF(#REF!,B226&amp;LEFT($I$29,1),#REF!)</f>
        <v>#REF!</v>
      </c>
      <c r="K226" s="61"/>
    </row>
    <row r="227" spans="1:11" s="58" customFormat="1" ht="27" customHeight="1">
      <c r="A227" s="61" t="s">
        <v>26</v>
      </c>
      <c r="B227" s="61" t="s">
        <v>27</v>
      </c>
      <c r="C227" s="59" t="e">
        <f t="shared" si="58"/>
        <v>#REF!</v>
      </c>
      <c r="D227" s="60" t="e">
        <f t="shared" si="59"/>
        <v>#REF!</v>
      </c>
      <c r="E227" s="59" t="e">
        <f>COUNTIF(#REF!,B227&amp;LEFT($E$29,1))</f>
        <v>#REF!</v>
      </c>
      <c r="F227" s="60" t="e">
        <f>SUMIF(#REF!,B227&amp;LEFT($E$29,1),#REF!)</f>
        <v>#REF!</v>
      </c>
      <c r="G227" s="59" t="e">
        <f>COUNTIF(#REF!,B227&amp;LEFT($G$29,1))</f>
        <v>#REF!</v>
      </c>
      <c r="H227" s="60" t="e">
        <f>SUMIF(#REF!,B227&amp;LEFT($G$29,1),#REF!)</f>
        <v>#REF!</v>
      </c>
      <c r="I227" s="59" t="e">
        <f>COUNTIF(#REF!,B227&amp;LEFT($I$29,1))</f>
        <v>#REF!</v>
      </c>
      <c r="J227" s="60" t="e">
        <f>SUMIF(#REF!,B227&amp;LEFT($I$29,1),#REF!)</f>
        <v>#REF!</v>
      </c>
      <c r="K227" s="61"/>
    </row>
    <row r="228" spans="1:11" s="58" customFormat="1" ht="27" customHeight="1">
      <c r="A228" s="61" t="s">
        <v>28</v>
      </c>
      <c r="B228" s="61" t="s">
        <v>29</v>
      </c>
      <c r="C228" s="59" t="e">
        <f t="shared" si="58"/>
        <v>#REF!</v>
      </c>
      <c r="D228" s="60" t="e">
        <f t="shared" si="59"/>
        <v>#REF!</v>
      </c>
      <c r="E228" s="59" t="e">
        <f>COUNTIF(#REF!,B228&amp;LEFT($E$29,1))</f>
        <v>#REF!</v>
      </c>
      <c r="F228" s="60" t="e">
        <f>SUMIF(#REF!,B228&amp;LEFT($E$29,1),#REF!)</f>
        <v>#REF!</v>
      </c>
      <c r="G228" s="59" t="e">
        <f>COUNTIF(#REF!,B228&amp;LEFT($G$29,1))</f>
        <v>#REF!</v>
      </c>
      <c r="H228" s="60" t="e">
        <f>SUMIF(#REF!,B228&amp;LEFT($G$29,1),#REF!)</f>
        <v>#REF!</v>
      </c>
      <c r="I228" s="59" t="e">
        <f>COUNTIF(#REF!,B228&amp;LEFT($I$29,1))</f>
        <v>#REF!</v>
      </c>
      <c r="J228" s="60" t="e">
        <f>SUMIF(#REF!,B228&amp;LEFT($I$29,1),#REF!)</f>
        <v>#REF!</v>
      </c>
      <c r="K228" s="61"/>
    </row>
    <row r="229" spans="1:11" s="58" customFormat="1" ht="27" customHeight="1">
      <c r="A229" s="61" t="s">
        <v>30</v>
      </c>
      <c r="B229" s="61" t="s">
        <v>31</v>
      </c>
      <c r="C229" s="59" t="e">
        <f t="shared" si="58"/>
        <v>#REF!</v>
      </c>
      <c r="D229" s="60" t="e">
        <f t="shared" si="59"/>
        <v>#REF!</v>
      </c>
      <c r="E229" s="59" t="e">
        <f>COUNTIF(#REF!,B229&amp;LEFT($E$29,1))</f>
        <v>#REF!</v>
      </c>
      <c r="F229" s="60" t="e">
        <f>SUMIF(#REF!,B229&amp;LEFT($E$29,1),#REF!)</f>
        <v>#REF!</v>
      </c>
      <c r="G229" s="59" t="e">
        <f>COUNTIF(#REF!,B229&amp;LEFT($G$29,1))</f>
        <v>#REF!</v>
      </c>
      <c r="H229" s="60" t="e">
        <f>SUMIF(#REF!,B229&amp;LEFT($G$29,1),#REF!)</f>
        <v>#REF!</v>
      </c>
      <c r="I229" s="59" t="e">
        <f>COUNTIF(#REF!,B229&amp;LEFT($I$29,1))</f>
        <v>#REF!</v>
      </c>
      <c r="J229" s="60" t="e">
        <f>SUMIF(#REF!,B229&amp;LEFT($I$29,1),#REF!)</f>
        <v>#REF!</v>
      </c>
      <c r="K229" s="61"/>
    </row>
    <row r="230" spans="1:11" s="58" customFormat="1" ht="27" customHeight="1">
      <c r="A230" s="61" t="s">
        <v>32</v>
      </c>
      <c r="B230" s="61" t="s">
        <v>33</v>
      </c>
      <c r="C230" s="59" t="e">
        <f t="shared" si="58"/>
        <v>#REF!</v>
      </c>
      <c r="D230" s="60" t="e">
        <f t="shared" si="59"/>
        <v>#REF!</v>
      </c>
      <c r="E230" s="59" t="e">
        <f>COUNTIF(#REF!,B230&amp;LEFT($E$29,1))</f>
        <v>#REF!</v>
      </c>
      <c r="F230" s="60" t="e">
        <f>SUMIF(#REF!,B230&amp;LEFT($E$29,1),#REF!)</f>
        <v>#REF!</v>
      </c>
      <c r="G230" s="59" t="e">
        <f>COUNTIF(#REF!,B230&amp;LEFT($G$29,1))</f>
        <v>#REF!</v>
      </c>
      <c r="H230" s="60" t="e">
        <f>SUMIF(#REF!,B230&amp;LEFT($G$29,1),#REF!)</f>
        <v>#REF!</v>
      </c>
      <c r="I230" s="59" t="e">
        <f>COUNTIF(#REF!,B230&amp;LEFT($I$29,1))</f>
        <v>#REF!</v>
      </c>
      <c r="J230" s="60" t="e">
        <f>SUMIF(#REF!,B230&amp;LEFT($I$29,1),#REF!)</f>
        <v>#REF!</v>
      </c>
      <c r="K230" s="61"/>
    </row>
    <row r="231" spans="1:11" s="58" customFormat="1" ht="27" customHeight="1">
      <c r="A231" s="61" t="s">
        <v>34</v>
      </c>
      <c r="B231" s="61" t="s">
        <v>35</v>
      </c>
      <c r="C231" s="59" t="e">
        <f t="shared" si="58"/>
        <v>#REF!</v>
      </c>
      <c r="D231" s="60" t="e">
        <f t="shared" si="59"/>
        <v>#REF!</v>
      </c>
      <c r="E231" s="59" t="e">
        <f>COUNTIF(#REF!,B231&amp;LEFT($E$29,1))</f>
        <v>#REF!</v>
      </c>
      <c r="F231" s="60" t="e">
        <f>SUMIF(#REF!,B231&amp;LEFT($E$29,1),#REF!)</f>
        <v>#REF!</v>
      </c>
      <c r="G231" s="59" t="e">
        <f>COUNTIF(#REF!,B231&amp;LEFT($G$29,1))</f>
        <v>#REF!</v>
      </c>
      <c r="H231" s="60" t="e">
        <f>SUMIF(#REF!,B231&amp;LEFT($G$29,1),#REF!)</f>
        <v>#REF!</v>
      </c>
      <c r="I231" s="59" t="e">
        <f>COUNTIF(#REF!,B231&amp;LEFT($I$29,1))</f>
        <v>#REF!</v>
      </c>
      <c r="J231" s="60" t="e">
        <f>SUMIF(#REF!,B231&amp;LEFT($I$29,1),#REF!)</f>
        <v>#REF!</v>
      </c>
      <c r="K231" s="61"/>
    </row>
    <row r="232" spans="1:11" s="58" customFormat="1" ht="27" customHeight="1">
      <c r="A232" s="61" t="s">
        <v>36</v>
      </c>
      <c r="B232" s="61" t="s">
        <v>37</v>
      </c>
      <c r="C232" s="59" t="e">
        <f t="shared" si="58"/>
        <v>#REF!</v>
      </c>
      <c r="D232" s="60" t="e">
        <f t="shared" si="59"/>
        <v>#REF!</v>
      </c>
      <c r="E232" s="59" t="e">
        <f>COUNTIF(#REF!,B232&amp;LEFT($E$29,1))</f>
        <v>#REF!</v>
      </c>
      <c r="F232" s="60" t="e">
        <f>SUMIF(#REF!,B232&amp;LEFT($E$29,1),#REF!)</f>
        <v>#REF!</v>
      </c>
      <c r="G232" s="59" t="e">
        <f>COUNTIF(#REF!,B232&amp;LEFT($G$29,1))</f>
        <v>#REF!</v>
      </c>
      <c r="H232" s="60" t="e">
        <f>SUMIF(#REF!,B232&amp;LEFT($G$29,1),#REF!)</f>
        <v>#REF!</v>
      </c>
      <c r="I232" s="59" t="e">
        <f>COUNTIF(#REF!,B232&amp;LEFT($I$29,1))</f>
        <v>#REF!</v>
      </c>
      <c r="J232" s="60" t="e">
        <f>SUMIF(#REF!,B232&amp;LEFT($I$29,1),#REF!)</f>
        <v>#REF!</v>
      </c>
      <c r="K232" s="61"/>
    </row>
    <row r="233" spans="1:11" s="58" customFormat="1" ht="27" customHeight="1">
      <c r="A233" s="61" t="s">
        <v>38</v>
      </c>
      <c r="B233" s="61" t="s">
        <v>39</v>
      </c>
      <c r="C233" s="59" t="e">
        <f t="shared" si="58"/>
        <v>#REF!</v>
      </c>
      <c r="D233" s="60" t="e">
        <f t="shared" si="59"/>
        <v>#REF!</v>
      </c>
      <c r="E233" s="59" t="e">
        <f>COUNTIF(#REF!,B233&amp;LEFT($E$29,1))</f>
        <v>#REF!</v>
      </c>
      <c r="F233" s="60" t="e">
        <f>SUMIF(#REF!,B233&amp;LEFT($E$29,1),#REF!)</f>
        <v>#REF!</v>
      </c>
      <c r="G233" s="59" t="e">
        <f>COUNTIF(#REF!,B233&amp;LEFT($G$29,1))</f>
        <v>#REF!</v>
      </c>
      <c r="H233" s="60" t="e">
        <f>SUMIF(#REF!,B233&amp;LEFT($G$29,1),#REF!)</f>
        <v>#REF!</v>
      </c>
      <c r="I233" s="59" t="e">
        <f>COUNTIF(#REF!,B233&amp;LEFT($I$29,1))</f>
        <v>#REF!</v>
      </c>
      <c r="J233" s="60" t="e">
        <f>SUMIF(#REF!,B233&amp;LEFT($I$29,1),#REF!)</f>
        <v>#REF!</v>
      </c>
      <c r="K233" s="61"/>
    </row>
    <row r="234" spans="1:11" s="58" customFormat="1" ht="27" customHeight="1">
      <c r="A234" s="61" t="s">
        <v>40</v>
      </c>
      <c r="B234" s="61" t="s">
        <v>41</v>
      </c>
      <c r="C234" s="59" t="e">
        <f t="shared" si="58"/>
        <v>#REF!</v>
      </c>
      <c r="D234" s="60" t="e">
        <f t="shared" si="59"/>
        <v>#REF!</v>
      </c>
      <c r="E234" s="59" t="e">
        <f>COUNTIF(#REF!,B234&amp;LEFT($E$29,1))</f>
        <v>#REF!</v>
      </c>
      <c r="F234" s="60" t="e">
        <f>SUMIF(#REF!,B234&amp;LEFT($E$29,1),#REF!)</f>
        <v>#REF!</v>
      </c>
      <c r="G234" s="59" t="e">
        <f>COUNTIF(#REF!,B234&amp;LEFT($G$29,1))</f>
        <v>#REF!</v>
      </c>
      <c r="H234" s="60" t="e">
        <f>SUMIF(#REF!,B234&amp;LEFT($G$29,1),#REF!)</f>
        <v>#REF!</v>
      </c>
      <c r="I234" s="59" t="e">
        <f>COUNTIF(#REF!,B234&amp;LEFT($I$29,1))</f>
        <v>#REF!</v>
      </c>
      <c r="J234" s="60" t="e">
        <f>SUMIF(#REF!,B234&amp;LEFT($I$29,1),#REF!)</f>
        <v>#REF!</v>
      </c>
      <c r="K234" s="61"/>
    </row>
    <row r="235" spans="1:11" s="58" customFormat="1" ht="27" customHeight="1">
      <c r="A235" s="61" t="s">
        <v>42</v>
      </c>
      <c r="B235" s="61" t="s">
        <v>3</v>
      </c>
      <c r="C235" s="59" t="e">
        <f t="shared" si="58"/>
        <v>#REF!</v>
      </c>
      <c r="D235" s="60" t="e">
        <f t="shared" si="59"/>
        <v>#REF!</v>
      </c>
      <c r="E235" s="59" t="e">
        <f>COUNTIF(#REF!,B235&amp;LEFT($E$29,1))</f>
        <v>#REF!</v>
      </c>
      <c r="F235" s="60" t="e">
        <f>SUMIF(#REF!,B235&amp;LEFT($E$29,1),#REF!)</f>
        <v>#REF!</v>
      </c>
      <c r="G235" s="59" t="e">
        <f>COUNTIF(#REF!,B235&amp;LEFT($G$29,1))</f>
        <v>#REF!</v>
      </c>
      <c r="H235" s="60" t="e">
        <f>SUMIF(#REF!,B235&amp;LEFT($G$29,1),#REF!)</f>
        <v>#REF!</v>
      </c>
      <c r="I235" s="59" t="e">
        <f>COUNTIF(#REF!,B235&amp;LEFT($I$29,1))</f>
        <v>#REF!</v>
      </c>
      <c r="J235" s="60" t="e">
        <f>SUMIF(#REF!,B235&amp;LEFT($I$29,1),#REF!)</f>
        <v>#REF!</v>
      </c>
      <c r="K235" s="61"/>
    </row>
    <row r="236" spans="1:11" s="58" customFormat="1" ht="27" customHeight="1">
      <c r="A236" s="61" t="s">
        <v>44</v>
      </c>
      <c r="B236" s="61" t="s">
        <v>45</v>
      </c>
      <c r="C236" s="59" t="e">
        <f t="shared" si="58"/>
        <v>#REF!</v>
      </c>
      <c r="D236" s="60" t="e">
        <f t="shared" si="59"/>
        <v>#REF!</v>
      </c>
      <c r="E236" s="59" t="e">
        <f>COUNTIF(#REF!,B236&amp;LEFT($E$29,1))</f>
        <v>#REF!</v>
      </c>
      <c r="F236" s="60" t="e">
        <f>SUMIF(#REF!,B236&amp;LEFT($E$29,1),#REF!)</f>
        <v>#REF!</v>
      </c>
      <c r="G236" s="59" t="e">
        <f>COUNTIF(#REF!,B236&amp;LEFT($G$29,1))</f>
        <v>#REF!</v>
      </c>
      <c r="H236" s="60" t="e">
        <f>SUMIF(#REF!,B236&amp;LEFT($G$29,1),#REF!)</f>
        <v>#REF!</v>
      </c>
      <c r="I236" s="59" t="e">
        <f>COUNTIF(#REF!,B236&amp;LEFT($I$29,1))</f>
        <v>#REF!</v>
      </c>
      <c r="J236" s="60" t="e">
        <f>SUMIF(#REF!,B236&amp;LEFT($I$29,1),#REF!)</f>
        <v>#REF!</v>
      </c>
      <c r="K236" s="61"/>
    </row>
    <row r="237" spans="1:11" s="58" customFormat="1" ht="27" customHeight="1">
      <c r="A237" s="61" t="s">
        <v>46</v>
      </c>
      <c r="B237" s="61" t="s">
        <v>47</v>
      </c>
      <c r="C237" s="59" t="e">
        <f t="shared" si="58"/>
        <v>#REF!</v>
      </c>
      <c r="D237" s="60" t="e">
        <f t="shared" si="59"/>
        <v>#REF!</v>
      </c>
      <c r="E237" s="59" t="e">
        <f>COUNTIF(#REF!,B237&amp;LEFT($E$29,1))</f>
        <v>#REF!</v>
      </c>
      <c r="F237" s="60" t="e">
        <f>SUMIF(#REF!,B237&amp;LEFT($E$29,1),#REF!)</f>
        <v>#REF!</v>
      </c>
      <c r="G237" s="59" t="e">
        <f>COUNTIF(#REF!,B237&amp;LEFT($G$29,1))</f>
        <v>#REF!</v>
      </c>
      <c r="H237" s="60" t="e">
        <f>SUMIF(#REF!,B237&amp;LEFT($G$29,1),#REF!)</f>
        <v>#REF!</v>
      </c>
      <c r="I237" s="59" t="e">
        <f>COUNTIF(#REF!,B237&amp;LEFT($I$29,1))</f>
        <v>#REF!</v>
      </c>
      <c r="J237" s="60" t="e">
        <f>SUMIF(#REF!,B237&amp;LEFT($I$29,1),#REF!)</f>
        <v>#REF!</v>
      </c>
      <c r="K237" s="61"/>
    </row>
    <row r="238" spans="1:11" s="58" customFormat="1" ht="27" customHeight="1">
      <c r="A238" s="61" t="s">
        <v>4</v>
      </c>
      <c r="B238" s="61" t="s">
        <v>5</v>
      </c>
      <c r="C238" s="59" t="e">
        <f t="shared" si="58"/>
        <v>#REF!</v>
      </c>
      <c r="D238" s="60" t="e">
        <f t="shared" si="59"/>
        <v>#REF!</v>
      </c>
      <c r="E238" s="59" t="e">
        <f>COUNTIF(#REF!,B238&amp;LEFT($E$29,1))</f>
        <v>#REF!</v>
      </c>
      <c r="F238" s="60" t="e">
        <f>SUMIF(#REF!,B238&amp;LEFT($E$29,1),#REF!)</f>
        <v>#REF!</v>
      </c>
      <c r="G238" s="59" t="e">
        <f>COUNTIF(#REF!,B238&amp;LEFT($G$29,1))</f>
        <v>#REF!</v>
      </c>
      <c r="H238" s="60" t="e">
        <f>SUMIF(#REF!,B238&amp;LEFT($G$29,1),#REF!)</f>
        <v>#REF!</v>
      </c>
      <c r="I238" s="59" t="e">
        <f>COUNTIF(#REF!,B238&amp;LEFT($I$29,1))</f>
        <v>#REF!</v>
      </c>
      <c r="J238" s="60" t="e">
        <f>SUMIF(#REF!,B238&amp;LEFT($I$29,1),#REF!)</f>
        <v>#REF!</v>
      </c>
      <c r="K238" s="61"/>
    </row>
    <row r="239" spans="1:11" s="58" customFormat="1" ht="27" customHeight="1">
      <c r="A239" s="61" t="s">
        <v>6</v>
      </c>
      <c r="B239" s="61" t="s">
        <v>7</v>
      </c>
      <c r="C239" s="59" t="e">
        <f t="shared" si="58"/>
        <v>#REF!</v>
      </c>
      <c r="D239" s="60" t="e">
        <f t="shared" si="59"/>
        <v>#REF!</v>
      </c>
      <c r="E239" s="59" t="e">
        <f>COUNTIF(#REF!,B239&amp;LEFT($E$29,1))</f>
        <v>#REF!</v>
      </c>
      <c r="F239" s="60" t="e">
        <f>SUMIF(#REF!,B239&amp;LEFT($E$29,1),#REF!)</f>
        <v>#REF!</v>
      </c>
      <c r="G239" s="59" t="e">
        <f>COUNTIF(#REF!,B239&amp;LEFT($G$29,1))</f>
        <v>#REF!</v>
      </c>
      <c r="H239" s="60" t="e">
        <f>SUMIF(#REF!,B239&amp;LEFT($G$29,1),#REF!)</f>
        <v>#REF!</v>
      </c>
      <c r="I239" s="59" t="e">
        <f>COUNTIF(#REF!,B239&amp;LEFT($I$29,1))</f>
        <v>#REF!</v>
      </c>
      <c r="J239" s="60" t="e">
        <f>SUMIF(#REF!,B239&amp;LEFT($I$29,1),#REF!)</f>
        <v>#REF!</v>
      </c>
      <c r="K239" s="61"/>
    </row>
    <row r="240" spans="1:11" s="58" customFormat="1" ht="27" customHeight="1">
      <c r="A240" s="61" t="s">
        <v>89</v>
      </c>
      <c r="B240" s="61" t="s">
        <v>90</v>
      </c>
      <c r="C240" s="59" t="e">
        <f t="shared" si="58"/>
        <v>#REF!</v>
      </c>
      <c r="D240" s="60" t="e">
        <f t="shared" si="59"/>
        <v>#REF!</v>
      </c>
      <c r="E240" s="59" t="e">
        <f>COUNTIF(#REF!,B240&amp;LEFT($E$29,1))</f>
        <v>#REF!</v>
      </c>
      <c r="F240" s="60" t="e">
        <f>SUMIF(#REF!,B240&amp;LEFT($E$29,1),#REF!)</f>
        <v>#REF!</v>
      </c>
      <c r="G240" s="59" t="e">
        <f>COUNTIF(#REF!,B240&amp;LEFT($G$29,1))</f>
        <v>#REF!</v>
      </c>
      <c r="H240" s="60" t="e">
        <f>SUMIF(#REF!,B240&amp;LEFT($G$29,1),#REF!)</f>
        <v>#REF!</v>
      </c>
      <c r="I240" s="59" t="e">
        <f>COUNTIF(#REF!,B240&amp;LEFT($I$29,1))</f>
        <v>#REF!</v>
      </c>
      <c r="J240" s="60" t="e">
        <f>SUMIF(#REF!,B240&amp;LEFT($I$29,1),#REF!)</f>
        <v>#REF!</v>
      </c>
      <c r="K240" s="61"/>
    </row>
    <row r="241" spans="1:11" s="58" customFormat="1" ht="27" customHeight="1">
      <c r="A241" s="61" t="s">
        <v>48</v>
      </c>
      <c r="B241" s="61" t="s">
        <v>49</v>
      </c>
      <c r="C241" s="59" t="e">
        <f t="shared" si="58"/>
        <v>#REF!</v>
      </c>
      <c r="D241" s="60" t="e">
        <f t="shared" si="59"/>
        <v>#REF!</v>
      </c>
      <c r="E241" s="59" t="e">
        <f>COUNTIF(#REF!,B241&amp;LEFT($E$29,1))</f>
        <v>#REF!</v>
      </c>
      <c r="F241" s="60" t="e">
        <f>SUMIF(#REF!,B241&amp;LEFT($E$29,1),#REF!)</f>
        <v>#REF!</v>
      </c>
      <c r="G241" s="59" t="e">
        <f>COUNTIF(#REF!,B241&amp;LEFT($G$29,1))</f>
        <v>#REF!</v>
      </c>
      <c r="H241" s="60" t="e">
        <f>SUMIF(#REF!,B241&amp;LEFT($G$29,1),#REF!)</f>
        <v>#REF!</v>
      </c>
      <c r="I241" s="59" t="e">
        <f>COUNTIF(#REF!,B241&amp;LEFT($I$29,1))</f>
        <v>#REF!</v>
      </c>
      <c r="J241" s="60" t="e">
        <f>SUMIF(#REF!,B241&amp;LEFT($I$29,1),#REF!)</f>
        <v>#REF!</v>
      </c>
      <c r="K241" s="61"/>
    </row>
    <row r="242" spans="1:11" s="58" customFormat="1" ht="27" customHeight="1">
      <c r="A242" s="61" t="s">
        <v>50</v>
      </c>
      <c r="B242" s="61" t="s">
        <v>51</v>
      </c>
      <c r="C242" s="59" t="e">
        <f t="shared" si="58"/>
        <v>#REF!</v>
      </c>
      <c r="D242" s="60" t="e">
        <f t="shared" si="59"/>
        <v>#REF!</v>
      </c>
      <c r="E242" s="59" t="e">
        <f>COUNTIF(#REF!,B242&amp;LEFT($E$29,1))</f>
        <v>#REF!</v>
      </c>
      <c r="F242" s="60" t="e">
        <f>SUMIF(#REF!,B242&amp;LEFT($E$29,1),#REF!)</f>
        <v>#REF!</v>
      </c>
      <c r="G242" s="59" t="e">
        <f>COUNTIF(#REF!,B242&amp;LEFT($G$29,1))</f>
        <v>#REF!</v>
      </c>
      <c r="H242" s="60" t="e">
        <f>SUMIF(#REF!,B242&amp;LEFT($G$29,1),#REF!)</f>
        <v>#REF!</v>
      </c>
      <c r="I242" s="59" t="e">
        <f>COUNTIF(#REF!,B242&amp;LEFT($I$29,1))</f>
        <v>#REF!</v>
      </c>
      <c r="J242" s="60" t="e">
        <f>SUMIF(#REF!,B242&amp;LEFT($I$29,1),#REF!)</f>
        <v>#REF!</v>
      </c>
      <c r="K242" s="61"/>
    </row>
    <row r="243" spans="1:11" s="58" customFormat="1" ht="27" customHeight="1">
      <c r="A243" s="61" t="s">
        <v>3065</v>
      </c>
      <c r="B243" s="61" t="s">
        <v>3066</v>
      </c>
      <c r="C243" s="59" t="e">
        <f t="shared" si="58"/>
        <v>#REF!</v>
      </c>
      <c r="D243" s="60" t="e">
        <f t="shared" si="59"/>
        <v>#REF!</v>
      </c>
      <c r="E243" s="59" t="e">
        <f>COUNTIF(#REF!,B243&amp;LEFT($E$29,1))</f>
        <v>#REF!</v>
      </c>
      <c r="F243" s="60" t="e">
        <f>SUMIF(#REF!,B243&amp;LEFT($E$29,1),#REF!)</f>
        <v>#REF!</v>
      </c>
      <c r="G243" s="59" t="e">
        <f>COUNTIF(#REF!,B243&amp;LEFT($G$29,1))</f>
        <v>#REF!</v>
      </c>
      <c r="H243" s="60" t="e">
        <f>SUMIF(#REF!,B243&amp;LEFT($G$29,1),#REF!)</f>
        <v>#REF!</v>
      </c>
      <c r="I243" s="59" t="e">
        <f>COUNTIF(#REF!,B243&amp;LEFT($I$29,1))</f>
        <v>#REF!</v>
      </c>
      <c r="J243" s="60" t="e">
        <f>SUMIF(#REF!,B243&amp;LEFT($I$29,1),#REF!)</f>
        <v>#REF!</v>
      </c>
      <c r="K243" s="61"/>
    </row>
    <row r="244" spans="1:11" ht="39.950000000000003" customHeight="1">
      <c r="A244" s="54" t="s">
        <v>3062</v>
      </c>
      <c r="B244" s="55"/>
      <c r="C244" s="55"/>
      <c r="D244" s="55"/>
      <c r="E244" s="55"/>
      <c r="F244" s="55"/>
      <c r="G244" s="55"/>
      <c r="H244" s="55"/>
      <c r="I244" s="55"/>
      <c r="J244" s="55"/>
      <c r="K244" s="55"/>
    </row>
    <row r="245" spans="1:11" s="58" customFormat="1" ht="20.100000000000001" customHeight="1">
      <c r="A245" s="186" t="s">
        <v>8</v>
      </c>
      <c r="B245" s="57"/>
      <c r="C245" s="186" t="s">
        <v>9</v>
      </c>
      <c r="D245" s="186"/>
      <c r="E245" s="186" t="s">
        <v>10</v>
      </c>
      <c r="F245" s="186"/>
      <c r="G245" s="186" t="s">
        <v>11</v>
      </c>
      <c r="H245" s="186"/>
      <c r="I245" s="186" t="s">
        <v>12</v>
      </c>
      <c r="J245" s="186"/>
      <c r="K245" s="186" t="s">
        <v>13</v>
      </c>
    </row>
    <row r="246" spans="1:11" s="58" customFormat="1" ht="20.100000000000001" customHeight="1">
      <c r="A246" s="186"/>
      <c r="B246" s="57"/>
      <c r="C246" s="61" t="s">
        <v>14</v>
      </c>
      <c r="D246" s="61" t="s">
        <v>15</v>
      </c>
      <c r="E246" s="61" t="s">
        <v>14</v>
      </c>
      <c r="F246" s="61" t="s">
        <v>15</v>
      </c>
      <c r="G246" s="61" t="s">
        <v>14</v>
      </c>
      <c r="H246" s="61" t="s">
        <v>15</v>
      </c>
      <c r="I246" s="61" t="s">
        <v>14</v>
      </c>
      <c r="J246" s="61" t="s">
        <v>15</v>
      </c>
      <c r="K246" s="186"/>
    </row>
    <row r="247" spans="1:11" s="58" customFormat="1" ht="27" customHeight="1">
      <c r="A247" s="61" t="s">
        <v>9</v>
      </c>
      <c r="B247" s="61"/>
      <c r="C247" s="59" t="e">
        <f t="shared" ref="C247:C270" si="61">SUM(E247,G247,I247)</f>
        <v>#REF!</v>
      </c>
      <c r="D247" s="60" t="e">
        <f t="shared" ref="D247:D270" si="62">SUM(F247,H247,J247)</f>
        <v>#REF!</v>
      </c>
      <c r="E247" s="59" t="e">
        <f t="shared" ref="E247:J247" si="63">SUM(E248:E270)</f>
        <v>#REF!</v>
      </c>
      <c r="F247" s="60" t="e">
        <f t="shared" si="63"/>
        <v>#REF!</v>
      </c>
      <c r="G247" s="59" t="e">
        <f t="shared" si="63"/>
        <v>#REF!</v>
      </c>
      <c r="H247" s="60" t="e">
        <f t="shared" si="63"/>
        <v>#REF!</v>
      </c>
      <c r="I247" s="59" t="e">
        <f t="shared" si="63"/>
        <v>#REF!</v>
      </c>
      <c r="J247" s="60" t="e">
        <f t="shared" si="63"/>
        <v>#REF!</v>
      </c>
      <c r="K247" s="61"/>
    </row>
    <row r="248" spans="1:11" s="58" customFormat="1" ht="27" customHeight="1">
      <c r="A248" s="61" t="s">
        <v>0</v>
      </c>
      <c r="B248" s="61" t="s">
        <v>0</v>
      </c>
      <c r="C248" s="59" t="e">
        <f t="shared" si="61"/>
        <v>#REF!</v>
      </c>
      <c r="D248" s="60" t="e">
        <f t="shared" si="62"/>
        <v>#REF!</v>
      </c>
      <c r="E248" s="59" t="e">
        <f>COUNTIF(#REF!,B248&amp;LEFT($E$29,1))</f>
        <v>#REF!</v>
      </c>
      <c r="F248" s="60" t="e">
        <f>SUMIF(#REF!,B248&amp;LEFT($E$29,1),#REF!)</f>
        <v>#REF!</v>
      </c>
      <c r="G248" s="59" t="e">
        <f>COUNTIF(#REF!,B248&amp;LEFT($G$29,1))</f>
        <v>#REF!</v>
      </c>
      <c r="H248" s="60" t="e">
        <f>SUMIF(#REF!,B248&amp;LEFT($G$29,1),#REF!)</f>
        <v>#REF!</v>
      </c>
      <c r="I248" s="59" t="e">
        <f>COUNTIF(#REF!,B248&amp;LEFT($I$29,1))</f>
        <v>#REF!</v>
      </c>
      <c r="J248" s="60" t="e">
        <f>SUMIF(#REF!,B248&amp;LEFT($I$29,1),#REF!)</f>
        <v>#REF!</v>
      </c>
      <c r="K248" s="61"/>
    </row>
    <row r="249" spans="1:11" s="58" customFormat="1" ht="27" customHeight="1">
      <c r="A249" s="61" t="s">
        <v>1</v>
      </c>
      <c r="B249" s="61" t="s">
        <v>1</v>
      </c>
      <c r="C249" s="59" t="e">
        <f t="shared" si="61"/>
        <v>#REF!</v>
      </c>
      <c r="D249" s="60" t="e">
        <f t="shared" si="62"/>
        <v>#REF!</v>
      </c>
      <c r="E249" s="59" t="e">
        <f>COUNTIF(#REF!,B249&amp;LEFT($E$29,1))</f>
        <v>#REF!</v>
      </c>
      <c r="F249" s="60" t="e">
        <f>SUMIF(#REF!,B249&amp;LEFT($E$29,1),#REF!)</f>
        <v>#REF!</v>
      </c>
      <c r="G249" s="59" t="e">
        <f>COUNTIF(#REF!,B249&amp;LEFT($G$29,1))</f>
        <v>#REF!</v>
      </c>
      <c r="H249" s="60" t="e">
        <f>SUMIF(#REF!,B249&amp;LEFT($G$29,1),#REF!)</f>
        <v>#REF!</v>
      </c>
      <c r="I249" s="59" t="e">
        <f>COUNTIF(#REF!,B249&amp;LEFT($I$29,1))</f>
        <v>#REF!</v>
      </c>
      <c r="J249" s="60" t="e">
        <f>SUMIF(#REF!,B249&amp;LEFT($I$29,1),#REF!)</f>
        <v>#REF!</v>
      </c>
      <c r="K249" s="61"/>
    </row>
    <row r="250" spans="1:11" s="58" customFormat="1" ht="27" customHeight="1">
      <c r="A250" s="61" t="s">
        <v>18</v>
      </c>
      <c r="B250" s="61" t="s">
        <v>19</v>
      </c>
      <c r="C250" s="59" t="e">
        <f t="shared" si="61"/>
        <v>#REF!</v>
      </c>
      <c r="D250" s="60" t="e">
        <f t="shared" si="62"/>
        <v>#REF!</v>
      </c>
      <c r="E250" s="59" t="e">
        <f>COUNTIF(#REF!,B250&amp;LEFT($E$29,1))</f>
        <v>#REF!</v>
      </c>
      <c r="F250" s="60" t="e">
        <f>SUMIF(#REF!,B250&amp;LEFT($E$29,1),#REF!)</f>
        <v>#REF!</v>
      </c>
      <c r="G250" s="59" t="e">
        <f>COUNTIF(#REF!,B250&amp;LEFT($G$29,1))</f>
        <v>#REF!</v>
      </c>
      <c r="H250" s="60" t="e">
        <f>SUMIF(#REF!,B250&amp;LEFT($G$29,1),#REF!)</f>
        <v>#REF!</v>
      </c>
      <c r="I250" s="59" t="e">
        <f>COUNTIF(#REF!,B250&amp;LEFT($I$29,1))</f>
        <v>#REF!</v>
      </c>
      <c r="J250" s="60" t="e">
        <f>SUMIF(#REF!,B250&amp;LEFT($I$29,1),#REF!)</f>
        <v>#REF!</v>
      </c>
      <c r="K250" s="61"/>
    </row>
    <row r="251" spans="1:11" s="58" customFormat="1" ht="27" customHeight="1">
      <c r="A251" s="61" t="s">
        <v>20</v>
      </c>
      <c r="B251" s="61" t="s">
        <v>21</v>
      </c>
      <c r="C251" s="59" t="e">
        <f t="shared" si="61"/>
        <v>#REF!</v>
      </c>
      <c r="D251" s="60" t="e">
        <f t="shared" si="62"/>
        <v>#REF!</v>
      </c>
      <c r="E251" s="59" t="e">
        <f>COUNTIF(#REF!,B251&amp;LEFT($E$29,1))</f>
        <v>#REF!</v>
      </c>
      <c r="F251" s="60" t="e">
        <f>SUMIF(#REF!,B251&amp;LEFT($E$29,1),#REF!)</f>
        <v>#REF!</v>
      </c>
      <c r="G251" s="59" t="e">
        <f>COUNTIF(#REF!,B251&amp;LEFT($G$29,1))</f>
        <v>#REF!</v>
      </c>
      <c r="H251" s="60" t="e">
        <f>SUMIF(#REF!,B251&amp;LEFT($G$29,1),#REF!)</f>
        <v>#REF!</v>
      </c>
      <c r="I251" s="59" t="e">
        <f>COUNTIF(#REF!,B251&amp;LEFT($I$29,1))</f>
        <v>#REF!</v>
      </c>
      <c r="J251" s="60" t="e">
        <f>SUMIF(#REF!,B251&amp;LEFT($I$29,1),#REF!)</f>
        <v>#REF!</v>
      </c>
      <c r="K251" s="61"/>
    </row>
    <row r="252" spans="1:11" s="58" customFormat="1" ht="27" customHeight="1">
      <c r="A252" s="61" t="s">
        <v>22</v>
      </c>
      <c r="B252" s="61" t="s">
        <v>2</v>
      </c>
      <c r="C252" s="59" t="e">
        <f t="shared" si="61"/>
        <v>#REF!</v>
      </c>
      <c r="D252" s="60" t="e">
        <f t="shared" si="62"/>
        <v>#REF!</v>
      </c>
      <c r="E252" s="59" t="e">
        <f>COUNTIF(#REF!,B252&amp;LEFT($E$29,1))</f>
        <v>#REF!</v>
      </c>
      <c r="F252" s="60" t="e">
        <f>SUMIF(#REF!,B252&amp;LEFT($E$29,1),#REF!)</f>
        <v>#REF!</v>
      </c>
      <c r="G252" s="59" t="e">
        <f>COUNTIF(#REF!,B252&amp;LEFT($G$29,1))</f>
        <v>#REF!</v>
      </c>
      <c r="H252" s="60" t="e">
        <f>SUMIF(#REF!,B252&amp;LEFT($G$29,1),#REF!)</f>
        <v>#REF!</v>
      </c>
      <c r="I252" s="59" t="e">
        <f>COUNTIF(#REF!,B252&amp;LEFT($I$29,1))</f>
        <v>#REF!</v>
      </c>
      <c r="J252" s="60" t="e">
        <f>SUMIF(#REF!,B252&amp;LEFT($I$29,1),#REF!)</f>
        <v>#REF!</v>
      </c>
      <c r="K252" s="61"/>
    </row>
    <row r="253" spans="1:11" s="58" customFormat="1" ht="27" customHeight="1">
      <c r="A253" s="61" t="s">
        <v>24</v>
      </c>
      <c r="B253" s="61" t="s">
        <v>25</v>
      </c>
      <c r="C253" s="59" t="e">
        <f t="shared" si="61"/>
        <v>#REF!</v>
      </c>
      <c r="D253" s="60" t="e">
        <f t="shared" si="62"/>
        <v>#REF!</v>
      </c>
      <c r="E253" s="59" t="e">
        <f>COUNTIF(#REF!,B253&amp;LEFT($E$29,1))</f>
        <v>#REF!</v>
      </c>
      <c r="F253" s="60" t="e">
        <f>SUMIF(#REF!,B253&amp;LEFT($E$29,1),#REF!)</f>
        <v>#REF!</v>
      </c>
      <c r="G253" s="59" t="e">
        <f>COUNTIF(#REF!,B253&amp;LEFT($G$29,1))</f>
        <v>#REF!</v>
      </c>
      <c r="H253" s="60" t="e">
        <f>SUMIF(#REF!,B253&amp;LEFT($G$29,1),#REF!)</f>
        <v>#REF!</v>
      </c>
      <c r="I253" s="59" t="e">
        <f>COUNTIF(#REF!,B253&amp;LEFT($I$29,1))</f>
        <v>#REF!</v>
      </c>
      <c r="J253" s="60" t="e">
        <f>SUMIF(#REF!,B253&amp;LEFT($I$29,1),#REF!)</f>
        <v>#REF!</v>
      </c>
      <c r="K253" s="61"/>
    </row>
    <row r="254" spans="1:11" s="58" customFormat="1" ht="27" customHeight="1">
      <c r="A254" s="61" t="s">
        <v>26</v>
      </c>
      <c r="B254" s="61" t="s">
        <v>27</v>
      </c>
      <c r="C254" s="59" t="e">
        <f t="shared" si="61"/>
        <v>#REF!</v>
      </c>
      <c r="D254" s="60" t="e">
        <f t="shared" si="62"/>
        <v>#REF!</v>
      </c>
      <c r="E254" s="59" t="e">
        <f>COUNTIF(#REF!,B254&amp;LEFT($E$29,1))</f>
        <v>#REF!</v>
      </c>
      <c r="F254" s="60" t="e">
        <f>SUMIF(#REF!,B254&amp;LEFT($E$29,1),#REF!)</f>
        <v>#REF!</v>
      </c>
      <c r="G254" s="59" t="e">
        <f>COUNTIF(#REF!,B254&amp;LEFT($G$29,1))</f>
        <v>#REF!</v>
      </c>
      <c r="H254" s="60" t="e">
        <f>SUMIF(#REF!,B254&amp;LEFT($G$29,1),#REF!)</f>
        <v>#REF!</v>
      </c>
      <c r="I254" s="59" t="e">
        <f>COUNTIF(#REF!,B254&amp;LEFT($I$29,1))</f>
        <v>#REF!</v>
      </c>
      <c r="J254" s="60" t="e">
        <f>SUMIF(#REF!,B254&amp;LEFT($I$29,1),#REF!)</f>
        <v>#REF!</v>
      </c>
      <c r="K254" s="61"/>
    </row>
    <row r="255" spans="1:11" s="58" customFormat="1" ht="27" customHeight="1">
      <c r="A255" s="61" t="s">
        <v>28</v>
      </c>
      <c r="B255" s="61" t="s">
        <v>29</v>
      </c>
      <c r="C255" s="59" t="e">
        <f t="shared" si="61"/>
        <v>#REF!</v>
      </c>
      <c r="D255" s="60" t="e">
        <f t="shared" si="62"/>
        <v>#REF!</v>
      </c>
      <c r="E255" s="59" t="e">
        <f>COUNTIF(#REF!,B255&amp;LEFT($E$29,1))</f>
        <v>#REF!</v>
      </c>
      <c r="F255" s="60" t="e">
        <f>SUMIF(#REF!,B255&amp;LEFT($E$29,1),#REF!)</f>
        <v>#REF!</v>
      </c>
      <c r="G255" s="59" t="e">
        <f>COUNTIF(#REF!,B255&amp;LEFT($G$29,1))</f>
        <v>#REF!</v>
      </c>
      <c r="H255" s="60" t="e">
        <f>SUMIF(#REF!,B255&amp;LEFT($G$29,1),#REF!)</f>
        <v>#REF!</v>
      </c>
      <c r="I255" s="59" t="e">
        <f>COUNTIF(#REF!,B255&amp;LEFT($I$29,1))</f>
        <v>#REF!</v>
      </c>
      <c r="J255" s="60" t="e">
        <f>SUMIF(#REF!,B255&amp;LEFT($I$29,1),#REF!)</f>
        <v>#REF!</v>
      </c>
      <c r="K255" s="61"/>
    </row>
    <row r="256" spans="1:11" s="58" customFormat="1" ht="27" customHeight="1">
      <c r="A256" s="61" t="s">
        <v>30</v>
      </c>
      <c r="B256" s="61" t="s">
        <v>31</v>
      </c>
      <c r="C256" s="59" t="e">
        <f t="shared" si="61"/>
        <v>#REF!</v>
      </c>
      <c r="D256" s="60" t="e">
        <f t="shared" si="62"/>
        <v>#REF!</v>
      </c>
      <c r="E256" s="59" t="e">
        <f>COUNTIF(#REF!,B256&amp;LEFT($E$29,1))</f>
        <v>#REF!</v>
      </c>
      <c r="F256" s="60" t="e">
        <f>SUMIF(#REF!,B256&amp;LEFT($E$29,1),#REF!)</f>
        <v>#REF!</v>
      </c>
      <c r="G256" s="59" t="e">
        <f>COUNTIF(#REF!,B256&amp;LEFT($G$29,1))</f>
        <v>#REF!</v>
      </c>
      <c r="H256" s="60" t="e">
        <f>SUMIF(#REF!,B256&amp;LEFT($G$29,1),#REF!)</f>
        <v>#REF!</v>
      </c>
      <c r="I256" s="59" t="e">
        <f>COUNTIF(#REF!,B256&amp;LEFT($I$29,1))</f>
        <v>#REF!</v>
      </c>
      <c r="J256" s="60" t="e">
        <f>SUMIF(#REF!,B256&amp;LEFT($I$29,1),#REF!)</f>
        <v>#REF!</v>
      </c>
      <c r="K256" s="61"/>
    </row>
    <row r="257" spans="1:11" s="58" customFormat="1" ht="27" customHeight="1">
      <c r="A257" s="61" t="s">
        <v>32</v>
      </c>
      <c r="B257" s="61" t="s">
        <v>33</v>
      </c>
      <c r="C257" s="59" t="e">
        <f t="shared" si="61"/>
        <v>#REF!</v>
      </c>
      <c r="D257" s="60" t="e">
        <f t="shared" si="62"/>
        <v>#REF!</v>
      </c>
      <c r="E257" s="59" t="e">
        <f>COUNTIF(#REF!,B257&amp;LEFT($E$29,1))</f>
        <v>#REF!</v>
      </c>
      <c r="F257" s="60" t="e">
        <f>SUMIF(#REF!,B257&amp;LEFT($E$29,1),#REF!)</f>
        <v>#REF!</v>
      </c>
      <c r="G257" s="59" t="e">
        <f>COUNTIF(#REF!,B257&amp;LEFT($G$29,1))</f>
        <v>#REF!</v>
      </c>
      <c r="H257" s="60" t="e">
        <f>SUMIF(#REF!,B257&amp;LEFT($G$29,1),#REF!)</f>
        <v>#REF!</v>
      </c>
      <c r="I257" s="59" t="e">
        <f>COUNTIF(#REF!,B257&amp;LEFT($I$29,1))</f>
        <v>#REF!</v>
      </c>
      <c r="J257" s="60" t="e">
        <f>SUMIF(#REF!,B257&amp;LEFT($I$29,1),#REF!)</f>
        <v>#REF!</v>
      </c>
      <c r="K257" s="61"/>
    </row>
    <row r="258" spans="1:11" s="58" customFormat="1" ht="27" customHeight="1">
      <c r="A258" s="61" t="s">
        <v>34</v>
      </c>
      <c r="B258" s="61" t="s">
        <v>35</v>
      </c>
      <c r="C258" s="59" t="e">
        <f t="shared" si="61"/>
        <v>#REF!</v>
      </c>
      <c r="D258" s="60" t="e">
        <f t="shared" si="62"/>
        <v>#REF!</v>
      </c>
      <c r="E258" s="59" t="e">
        <f>COUNTIF(#REF!,B258&amp;LEFT($E$29,1))</f>
        <v>#REF!</v>
      </c>
      <c r="F258" s="60" t="e">
        <f>SUMIF(#REF!,B258&amp;LEFT($E$29,1),#REF!)</f>
        <v>#REF!</v>
      </c>
      <c r="G258" s="59" t="e">
        <f>COUNTIF(#REF!,B258&amp;LEFT($G$29,1))</f>
        <v>#REF!</v>
      </c>
      <c r="H258" s="60" t="e">
        <f>SUMIF(#REF!,B258&amp;LEFT($G$29,1),#REF!)</f>
        <v>#REF!</v>
      </c>
      <c r="I258" s="59" t="e">
        <f>COUNTIF(#REF!,B258&amp;LEFT($I$29,1))</f>
        <v>#REF!</v>
      </c>
      <c r="J258" s="60" t="e">
        <f>SUMIF(#REF!,B258&amp;LEFT($I$29,1),#REF!)</f>
        <v>#REF!</v>
      </c>
      <c r="K258" s="61"/>
    </row>
    <row r="259" spans="1:11" s="58" customFormat="1" ht="27" customHeight="1">
      <c r="A259" s="61" t="s">
        <v>36</v>
      </c>
      <c r="B259" s="61" t="s">
        <v>37</v>
      </c>
      <c r="C259" s="59" t="e">
        <f t="shared" si="61"/>
        <v>#REF!</v>
      </c>
      <c r="D259" s="60" t="e">
        <f t="shared" si="62"/>
        <v>#REF!</v>
      </c>
      <c r="E259" s="59" t="e">
        <f>COUNTIF(#REF!,B259&amp;LEFT($E$29,1))</f>
        <v>#REF!</v>
      </c>
      <c r="F259" s="60" t="e">
        <f>SUMIF(#REF!,B259&amp;LEFT($E$29,1),#REF!)</f>
        <v>#REF!</v>
      </c>
      <c r="G259" s="59" t="e">
        <f>COUNTIF(#REF!,B259&amp;LEFT($G$29,1))</f>
        <v>#REF!</v>
      </c>
      <c r="H259" s="60" t="e">
        <f>SUMIF(#REF!,B259&amp;LEFT($G$29,1),#REF!)</f>
        <v>#REF!</v>
      </c>
      <c r="I259" s="59" t="e">
        <f>COUNTIF(#REF!,B259&amp;LEFT($I$29,1))</f>
        <v>#REF!</v>
      </c>
      <c r="J259" s="60" t="e">
        <f>SUMIF(#REF!,B259&amp;LEFT($I$29,1),#REF!)</f>
        <v>#REF!</v>
      </c>
      <c r="K259" s="61"/>
    </row>
    <row r="260" spans="1:11" s="58" customFormat="1" ht="27" customHeight="1">
      <c r="A260" s="61" t="s">
        <v>38</v>
      </c>
      <c r="B260" s="61" t="s">
        <v>39</v>
      </c>
      <c r="C260" s="59" t="e">
        <f t="shared" si="61"/>
        <v>#REF!</v>
      </c>
      <c r="D260" s="60" t="e">
        <f t="shared" si="62"/>
        <v>#REF!</v>
      </c>
      <c r="E260" s="59" t="e">
        <f>COUNTIF(#REF!,B260&amp;LEFT($E$29,1))</f>
        <v>#REF!</v>
      </c>
      <c r="F260" s="60" t="e">
        <f>SUMIF(#REF!,B260&amp;LEFT($E$29,1),#REF!)</f>
        <v>#REF!</v>
      </c>
      <c r="G260" s="59" t="e">
        <f>COUNTIF(#REF!,B260&amp;LEFT($G$29,1))</f>
        <v>#REF!</v>
      </c>
      <c r="H260" s="60" t="e">
        <f>SUMIF(#REF!,B260&amp;LEFT($G$29,1),#REF!)</f>
        <v>#REF!</v>
      </c>
      <c r="I260" s="59" t="e">
        <f>COUNTIF(#REF!,B260&amp;LEFT($I$29,1))</f>
        <v>#REF!</v>
      </c>
      <c r="J260" s="60" t="e">
        <f>SUMIF(#REF!,B260&amp;LEFT($I$29,1),#REF!)</f>
        <v>#REF!</v>
      </c>
      <c r="K260" s="61"/>
    </row>
    <row r="261" spans="1:11" s="58" customFormat="1" ht="27" customHeight="1">
      <c r="A261" s="61" t="s">
        <v>40</v>
      </c>
      <c r="B261" s="61" t="s">
        <v>41</v>
      </c>
      <c r="C261" s="59" t="e">
        <f t="shared" si="61"/>
        <v>#REF!</v>
      </c>
      <c r="D261" s="60" t="e">
        <f t="shared" si="62"/>
        <v>#REF!</v>
      </c>
      <c r="E261" s="59" t="e">
        <f>COUNTIF(#REF!,B261&amp;LEFT($E$29,1))</f>
        <v>#REF!</v>
      </c>
      <c r="F261" s="60" t="e">
        <f>SUMIF(#REF!,B261&amp;LEFT($E$29,1),#REF!)</f>
        <v>#REF!</v>
      </c>
      <c r="G261" s="59" t="e">
        <f>COUNTIF(#REF!,B261&amp;LEFT($G$29,1))</f>
        <v>#REF!</v>
      </c>
      <c r="H261" s="60" t="e">
        <f>SUMIF(#REF!,B261&amp;LEFT($G$29,1),#REF!)</f>
        <v>#REF!</v>
      </c>
      <c r="I261" s="59" t="e">
        <f>COUNTIF(#REF!,B261&amp;LEFT($I$29,1))</f>
        <v>#REF!</v>
      </c>
      <c r="J261" s="60" t="e">
        <f>SUMIF(#REF!,B261&amp;LEFT($I$29,1),#REF!)</f>
        <v>#REF!</v>
      </c>
      <c r="K261" s="61"/>
    </row>
    <row r="262" spans="1:11" s="58" customFormat="1" ht="27" customHeight="1">
      <c r="A262" s="61" t="s">
        <v>42</v>
      </c>
      <c r="B262" s="61" t="s">
        <v>3</v>
      </c>
      <c r="C262" s="59" t="e">
        <f t="shared" si="61"/>
        <v>#REF!</v>
      </c>
      <c r="D262" s="60" t="e">
        <f t="shared" si="62"/>
        <v>#REF!</v>
      </c>
      <c r="E262" s="59" t="e">
        <f>COUNTIF(#REF!,B262&amp;LEFT($E$29,1))</f>
        <v>#REF!</v>
      </c>
      <c r="F262" s="60" t="e">
        <f>SUMIF(#REF!,B262&amp;LEFT($E$29,1),#REF!)</f>
        <v>#REF!</v>
      </c>
      <c r="G262" s="59" t="e">
        <f>COUNTIF(#REF!,B262&amp;LEFT($G$29,1))</f>
        <v>#REF!</v>
      </c>
      <c r="H262" s="60" t="e">
        <f>SUMIF(#REF!,B262&amp;LEFT($G$29,1),#REF!)</f>
        <v>#REF!</v>
      </c>
      <c r="I262" s="59" t="e">
        <f>COUNTIF(#REF!,B262&amp;LEFT($I$29,1))</f>
        <v>#REF!</v>
      </c>
      <c r="J262" s="60" t="e">
        <f>SUMIF(#REF!,B262&amp;LEFT($I$29,1),#REF!)</f>
        <v>#REF!</v>
      </c>
      <c r="K262" s="61"/>
    </row>
    <row r="263" spans="1:11" s="58" customFormat="1" ht="27" customHeight="1">
      <c r="A263" s="61" t="s">
        <v>44</v>
      </c>
      <c r="B263" s="61" t="s">
        <v>45</v>
      </c>
      <c r="C263" s="59" t="e">
        <f t="shared" si="61"/>
        <v>#REF!</v>
      </c>
      <c r="D263" s="60" t="e">
        <f t="shared" si="62"/>
        <v>#REF!</v>
      </c>
      <c r="E263" s="59" t="e">
        <f>COUNTIF(#REF!,B263&amp;LEFT($E$29,1))</f>
        <v>#REF!</v>
      </c>
      <c r="F263" s="60" t="e">
        <f>SUMIF(#REF!,B263&amp;LEFT($E$29,1),#REF!)</f>
        <v>#REF!</v>
      </c>
      <c r="G263" s="59" t="e">
        <f>COUNTIF(#REF!,B263&amp;LEFT($G$29,1))</f>
        <v>#REF!</v>
      </c>
      <c r="H263" s="60" t="e">
        <f>SUMIF(#REF!,B263&amp;LEFT($G$29,1),#REF!)</f>
        <v>#REF!</v>
      </c>
      <c r="I263" s="59" t="e">
        <f>COUNTIF(#REF!,B263&amp;LEFT($I$29,1))</f>
        <v>#REF!</v>
      </c>
      <c r="J263" s="60" t="e">
        <f>SUMIF(#REF!,B263&amp;LEFT($I$29,1),#REF!)</f>
        <v>#REF!</v>
      </c>
      <c r="K263" s="61"/>
    </row>
    <row r="264" spans="1:11" s="58" customFormat="1" ht="27" customHeight="1">
      <c r="A264" s="61" t="s">
        <v>46</v>
      </c>
      <c r="B264" s="61" t="s">
        <v>47</v>
      </c>
      <c r="C264" s="59" t="e">
        <f t="shared" si="61"/>
        <v>#REF!</v>
      </c>
      <c r="D264" s="60" t="e">
        <f t="shared" si="62"/>
        <v>#REF!</v>
      </c>
      <c r="E264" s="59" t="e">
        <f>COUNTIF(#REF!,B264&amp;LEFT($E$29,1))</f>
        <v>#REF!</v>
      </c>
      <c r="F264" s="60" t="e">
        <f>SUMIF(#REF!,B264&amp;LEFT($E$29,1),#REF!)</f>
        <v>#REF!</v>
      </c>
      <c r="G264" s="59" t="e">
        <f>COUNTIF(#REF!,B264&amp;LEFT($G$29,1))</f>
        <v>#REF!</v>
      </c>
      <c r="H264" s="60" t="e">
        <f>SUMIF(#REF!,B264&amp;LEFT($G$29,1),#REF!)</f>
        <v>#REF!</v>
      </c>
      <c r="I264" s="59" t="e">
        <f>COUNTIF(#REF!,B264&amp;LEFT($I$29,1))</f>
        <v>#REF!</v>
      </c>
      <c r="J264" s="60" t="e">
        <f>SUMIF(#REF!,B264&amp;LEFT($I$29,1),#REF!)</f>
        <v>#REF!</v>
      </c>
      <c r="K264" s="61"/>
    </row>
    <row r="265" spans="1:11" s="58" customFormat="1" ht="27" customHeight="1">
      <c r="A265" s="61" t="s">
        <v>4</v>
      </c>
      <c r="B265" s="61" t="s">
        <v>5</v>
      </c>
      <c r="C265" s="59" t="e">
        <f t="shared" si="61"/>
        <v>#REF!</v>
      </c>
      <c r="D265" s="60" t="e">
        <f t="shared" si="62"/>
        <v>#REF!</v>
      </c>
      <c r="E265" s="59" t="e">
        <f>COUNTIF(#REF!,B265&amp;LEFT($E$29,1))</f>
        <v>#REF!</v>
      </c>
      <c r="F265" s="60" t="e">
        <f>SUMIF(#REF!,B265&amp;LEFT($E$29,1),#REF!)</f>
        <v>#REF!</v>
      </c>
      <c r="G265" s="59" t="e">
        <f>COUNTIF(#REF!,B265&amp;LEFT($G$29,1))</f>
        <v>#REF!</v>
      </c>
      <c r="H265" s="60" t="e">
        <f>SUMIF(#REF!,B265&amp;LEFT($G$29,1),#REF!)</f>
        <v>#REF!</v>
      </c>
      <c r="I265" s="59" t="e">
        <f>COUNTIF(#REF!,B265&amp;LEFT($I$29,1))</f>
        <v>#REF!</v>
      </c>
      <c r="J265" s="60" t="e">
        <f>SUMIF(#REF!,B265&amp;LEFT($I$29,1),#REF!)</f>
        <v>#REF!</v>
      </c>
      <c r="K265" s="61"/>
    </row>
    <row r="266" spans="1:11" s="58" customFormat="1" ht="27" customHeight="1">
      <c r="A266" s="61" t="s">
        <v>6</v>
      </c>
      <c r="B266" s="61" t="s">
        <v>7</v>
      </c>
      <c r="C266" s="59" t="e">
        <f t="shared" si="61"/>
        <v>#REF!</v>
      </c>
      <c r="D266" s="60" t="e">
        <f t="shared" si="62"/>
        <v>#REF!</v>
      </c>
      <c r="E266" s="59" t="e">
        <f>COUNTIF(#REF!,B266&amp;LEFT($E$29,1))</f>
        <v>#REF!</v>
      </c>
      <c r="F266" s="60" t="e">
        <f>SUMIF(#REF!,B266&amp;LEFT($E$29,1),#REF!)</f>
        <v>#REF!</v>
      </c>
      <c r="G266" s="59" t="e">
        <f>COUNTIF(#REF!,B266&amp;LEFT($G$29,1))</f>
        <v>#REF!</v>
      </c>
      <c r="H266" s="60" t="e">
        <f>SUMIF(#REF!,B266&amp;LEFT($G$29,1),#REF!)</f>
        <v>#REF!</v>
      </c>
      <c r="I266" s="59" t="e">
        <f>COUNTIF(#REF!,B266&amp;LEFT($I$29,1))</f>
        <v>#REF!</v>
      </c>
      <c r="J266" s="60" t="e">
        <f>SUMIF(#REF!,B266&amp;LEFT($I$29,1),#REF!)</f>
        <v>#REF!</v>
      </c>
      <c r="K266" s="61"/>
    </row>
    <row r="267" spans="1:11" s="58" customFormat="1" ht="27" customHeight="1">
      <c r="A267" s="61" t="s">
        <v>89</v>
      </c>
      <c r="B267" s="61" t="s">
        <v>90</v>
      </c>
      <c r="C267" s="59" t="e">
        <f t="shared" si="61"/>
        <v>#REF!</v>
      </c>
      <c r="D267" s="60" t="e">
        <f t="shared" si="62"/>
        <v>#REF!</v>
      </c>
      <c r="E267" s="59" t="e">
        <f>COUNTIF(#REF!,B267&amp;LEFT($E$29,1))</f>
        <v>#REF!</v>
      </c>
      <c r="F267" s="60" t="e">
        <f>SUMIF(#REF!,B267&amp;LEFT($E$29,1),#REF!)</f>
        <v>#REF!</v>
      </c>
      <c r="G267" s="59" t="e">
        <f>COUNTIF(#REF!,B267&amp;LEFT($G$29,1))</f>
        <v>#REF!</v>
      </c>
      <c r="H267" s="60" t="e">
        <f>SUMIF(#REF!,B267&amp;LEFT($G$29,1),#REF!)</f>
        <v>#REF!</v>
      </c>
      <c r="I267" s="59" t="e">
        <f>COUNTIF(#REF!,B267&amp;LEFT($I$29,1))</f>
        <v>#REF!</v>
      </c>
      <c r="J267" s="60" t="e">
        <f>SUMIF(#REF!,B267&amp;LEFT($I$29,1),#REF!)</f>
        <v>#REF!</v>
      </c>
      <c r="K267" s="61"/>
    </row>
    <row r="268" spans="1:11" s="58" customFormat="1" ht="27" customHeight="1">
      <c r="A268" s="61" t="s">
        <v>48</v>
      </c>
      <c r="B268" s="61" t="s">
        <v>49</v>
      </c>
      <c r="C268" s="59" t="e">
        <f t="shared" si="61"/>
        <v>#REF!</v>
      </c>
      <c r="D268" s="60" t="e">
        <f t="shared" si="62"/>
        <v>#REF!</v>
      </c>
      <c r="E268" s="59" t="e">
        <f>COUNTIF(#REF!,B268&amp;LEFT($E$29,1))</f>
        <v>#REF!</v>
      </c>
      <c r="F268" s="60" t="e">
        <f>SUMIF(#REF!,B268&amp;LEFT($E$29,1),#REF!)</f>
        <v>#REF!</v>
      </c>
      <c r="G268" s="59" t="e">
        <f>COUNTIF(#REF!,B268&amp;LEFT($G$29,1))</f>
        <v>#REF!</v>
      </c>
      <c r="H268" s="60" t="e">
        <f>SUMIF(#REF!,B268&amp;LEFT($G$29,1),#REF!)</f>
        <v>#REF!</v>
      </c>
      <c r="I268" s="59" t="e">
        <f>COUNTIF(#REF!,B268&amp;LEFT($I$29,1))</f>
        <v>#REF!</v>
      </c>
      <c r="J268" s="60" t="e">
        <f>SUMIF(#REF!,B268&amp;LEFT($I$29,1),#REF!)</f>
        <v>#REF!</v>
      </c>
      <c r="K268" s="61"/>
    </row>
    <row r="269" spans="1:11" s="58" customFormat="1" ht="27" customHeight="1">
      <c r="A269" s="61" t="s">
        <v>50</v>
      </c>
      <c r="B269" s="61" t="s">
        <v>51</v>
      </c>
      <c r="C269" s="59" t="e">
        <f t="shared" si="61"/>
        <v>#REF!</v>
      </c>
      <c r="D269" s="60" t="e">
        <f t="shared" si="62"/>
        <v>#REF!</v>
      </c>
      <c r="E269" s="59" t="e">
        <f>COUNTIF(#REF!,B269&amp;LEFT($E$29,1))</f>
        <v>#REF!</v>
      </c>
      <c r="F269" s="60" t="e">
        <f>SUMIF(#REF!,B269&amp;LEFT($E$29,1),#REF!)</f>
        <v>#REF!</v>
      </c>
      <c r="G269" s="59" t="e">
        <f>COUNTIF(#REF!,B269&amp;LEFT($G$29,1))</f>
        <v>#REF!</v>
      </c>
      <c r="H269" s="60" t="e">
        <f>SUMIF(#REF!,B269&amp;LEFT($G$29,1),#REF!)</f>
        <v>#REF!</v>
      </c>
      <c r="I269" s="59" t="e">
        <f>COUNTIF(#REF!,B269&amp;LEFT($I$29,1))</f>
        <v>#REF!</v>
      </c>
      <c r="J269" s="60" t="e">
        <f>SUMIF(#REF!,B269&amp;LEFT($I$29,1),#REF!)</f>
        <v>#REF!</v>
      </c>
      <c r="K269" s="61"/>
    </row>
    <row r="270" spans="1:11" s="58" customFormat="1" ht="27" customHeight="1">
      <c r="A270" s="61" t="s">
        <v>3065</v>
      </c>
      <c r="B270" s="61" t="s">
        <v>3066</v>
      </c>
      <c r="C270" s="59" t="e">
        <f t="shared" si="61"/>
        <v>#REF!</v>
      </c>
      <c r="D270" s="60" t="e">
        <f t="shared" si="62"/>
        <v>#REF!</v>
      </c>
      <c r="E270" s="59" t="e">
        <f>COUNTIF(#REF!,B270&amp;LEFT($E$29,1))</f>
        <v>#REF!</v>
      </c>
      <c r="F270" s="60" t="e">
        <f>SUMIF(#REF!,B270&amp;LEFT($E$29,1),#REF!)</f>
        <v>#REF!</v>
      </c>
      <c r="G270" s="59" t="e">
        <f>COUNTIF(#REF!,B270&amp;LEFT($G$29,1))</f>
        <v>#REF!</v>
      </c>
      <c r="H270" s="60" t="e">
        <f>SUMIF(#REF!,B270&amp;LEFT($G$29,1),#REF!)</f>
        <v>#REF!</v>
      </c>
      <c r="I270" s="59" t="e">
        <f>COUNTIF(#REF!,B270&amp;LEFT($I$29,1))</f>
        <v>#REF!</v>
      </c>
      <c r="J270" s="60" t="e">
        <f>SUMIF(#REF!,B270&amp;LEFT($I$29,1),#REF!)</f>
        <v>#REF!</v>
      </c>
      <c r="K270" s="61"/>
    </row>
    <row r="271" spans="1:11" ht="39.950000000000003" customHeight="1">
      <c r="A271" s="54" t="s">
        <v>3063</v>
      </c>
      <c r="B271" s="55"/>
      <c r="C271" s="55"/>
      <c r="D271" s="55"/>
      <c r="E271" s="55"/>
      <c r="F271" s="55"/>
      <c r="G271" s="55"/>
      <c r="H271" s="55"/>
      <c r="I271" s="55"/>
      <c r="J271" s="55"/>
      <c r="K271" s="55"/>
    </row>
    <row r="272" spans="1:11" s="58" customFormat="1" ht="20.100000000000001" customHeight="1">
      <c r="A272" s="186" t="s">
        <v>8</v>
      </c>
      <c r="B272" s="57"/>
      <c r="C272" s="186" t="s">
        <v>9</v>
      </c>
      <c r="D272" s="186"/>
      <c r="E272" s="186" t="s">
        <v>10</v>
      </c>
      <c r="F272" s="186"/>
      <c r="G272" s="186" t="s">
        <v>11</v>
      </c>
      <c r="H272" s="186"/>
      <c r="I272" s="186" t="s">
        <v>12</v>
      </c>
      <c r="J272" s="186"/>
      <c r="K272" s="186" t="s">
        <v>13</v>
      </c>
    </row>
    <row r="273" spans="1:11" s="58" customFormat="1" ht="20.100000000000001" customHeight="1">
      <c r="A273" s="186"/>
      <c r="B273" s="57"/>
      <c r="C273" s="61" t="s">
        <v>14</v>
      </c>
      <c r="D273" s="61" t="s">
        <v>15</v>
      </c>
      <c r="E273" s="61" t="s">
        <v>14</v>
      </c>
      <c r="F273" s="61" t="s">
        <v>15</v>
      </c>
      <c r="G273" s="61" t="s">
        <v>14</v>
      </c>
      <c r="H273" s="61" t="s">
        <v>15</v>
      </c>
      <c r="I273" s="61" t="s">
        <v>14</v>
      </c>
      <c r="J273" s="61" t="s">
        <v>15</v>
      </c>
      <c r="K273" s="186"/>
    </row>
    <row r="274" spans="1:11" s="58" customFormat="1" ht="27" customHeight="1">
      <c r="A274" s="61" t="s">
        <v>9</v>
      </c>
      <c r="B274" s="61"/>
      <c r="C274" s="59" t="e">
        <f t="shared" ref="C274:C297" si="64">SUM(E274,G274,I274)</f>
        <v>#REF!</v>
      </c>
      <c r="D274" s="60" t="e">
        <f t="shared" ref="D274:D297" si="65">SUM(F274,H274,J274)</f>
        <v>#REF!</v>
      </c>
      <c r="E274" s="59" t="e">
        <f t="shared" ref="E274:J274" si="66">SUM(E275:E297)</f>
        <v>#REF!</v>
      </c>
      <c r="F274" s="60" t="e">
        <f t="shared" si="66"/>
        <v>#REF!</v>
      </c>
      <c r="G274" s="59" t="e">
        <f t="shared" si="66"/>
        <v>#REF!</v>
      </c>
      <c r="H274" s="60" t="e">
        <f t="shared" si="66"/>
        <v>#REF!</v>
      </c>
      <c r="I274" s="59" t="e">
        <f t="shared" si="66"/>
        <v>#REF!</v>
      </c>
      <c r="J274" s="60" t="e">
        <f t="shared" si="66"/>
        <v>#REF!</v>
      </c>
      <c r="K274" s="61"/>
    </row>
    <row r="275" spans="1:11" s="58" customFormat="1" ht="27" customHeight="1">
      <c r="A275" s="61" t="s">
        <v>0</v>
      </c>
      <c r="B275" s="61" t="s">
        <v>0</v>
      </c>
      <c r="C275" s="59" t="e">
        <f t="shared" si="64"/>
        <v>#REF!</v>
      </c>
      <c r="D275" s="60" t="e">
        <f t="shared" si="65"/>
        <v>#REF!</v>
      </c>
      <c r="E275" s="59" t="e">
        <f>COUNTIF(#REF!,B275&amp;LEFT($E$29,1))</f>
        <v>#REF!</v>
      </c>
      <c r="F275" s="60" t="e">
        <f>SUMIF(#REF!,B275&amp;LEFT($E$29,1),#REF!)</f>
        <v>#REF!</v>
      </c>
      <c r="G275" s="59" t="e">
        <f>COUNTIF(#REF!,B275&amp;LEFT($G$29,1))</f>
        <v>#REF!</v>
      </c>
      <c r="H275" s="60" t="e">
        <f>SUMIF(#REF!,B275&amp;LEFT($G$29,1),#REF!)</f>
        <v>#REF!</v>
      </c>
      <c r="I275" s="59" t="e">
        <f>COUNTIF(#REF!,B275&amp;LEFT($I$29,1))</f>
        <v>#REF!</v>
      </c>
      <c r="J275" s="60" t="e">
        <f>SUMIF(#REF!,B275&amp;LEFT($I$29,1),#REF!)</f>
        <v>#REF!</v>
      </c>
      <c r="K275" s="61"/>
    </row>
    <row r="276" spans="1:11" s="58" customFormat="1" ht="27" customHeight="1">
      <c r="A276" s="61" t="s">
        <v>1</v>
      </c>
      <c r="B276" s="61" t="s">
        <v>1</v>
      </c>
      <c r="C276" s="59" t="e">
        <f t="shared" si="64"/>
        <v>#REF!</v>
      </c>
      <c r="D276" s="60" t="e">
        <f t="shared" si="65"/>
        <v>#REF!</v>
      </c>
      <c r="E276" s="59" t="e">
        <f>COUNTIF(#REF!,B276&amp;LEFT($E$29,1))</f>
        <v>#REF!</v>
      </c>
      <c r="F276" s="60" t="e">
        <f>SUMIF(#REF!,B276&amp;LEFT($E$29,1),#REF!)</f>
        <v>#REF!</v>
      </c>
      <c r="G276" s="59" t="e">
        <f>COUNTIF(#REF!,B276&amp;LEFT($G$29,1))</f>
        <v>#REF!</v>
      </c>
      <c r="H276" s="60" t="e">
        <f>SUMIF(#REF!,B276&amp;LEFT($G$29,1),#REF!)</f>
        <v>#REF!</v>
      </c>
      <c r="I276" s="59" t="e">
        <f>COUNTIF(#REF!,B276&amp;LEFT($I$29,1))</f>
        <v>#REF!</v>
      </c>
      <c r="J276" s="60" t="e">
        <f>SUMIF(#REF!,B276&amp;LEFT($I$29,1),#REF!)</f>
        <v>#REF!</v>
      </c>
      <c r="K276" s="61"/>
    </row>
    <row r="277" spans="1:11" s="58" customFormat="1" ht="27" customHeight="1">
      <c r="A277" s="61" t="s">
        <v>18</v>
      </c>
      <c r="B277" s="61" t="s">
        <v>19</v>
      </c>
      <c r="C277" s="59" t="e">
        <f t="shared" si="64"/>
        <v>#REF!</v>
      </c>
      <c r="D277" s="60" t="e">
        <f t="shared" si="65"/>
        <v>#REF!</v>
      </c>
      <c r="E277" s="59" t="e">
        <f>COUNTIF(#REF!,B277&amp;LEFT($E$29,1))</f>
        <v>#REF!</v>
      </c>
      <c r="F277" s="60" t="e">
        <f>SUMIF(#REF!,B277&amp;LEFT($E$29,1),#REF!)</f>
        <v>#REF!</v>
      </c>
      <c r="G277" s="59" t="e">
        <f>COUNTIF(#REF!,B277&amp;LEFT($G$29,1))</f>
        <v>#REF!</v>
      </c>
      <c r="H277" s="60" t="e">
        <f>SUMIF(#REF!,B277&amp;LEFT($G$29,1),#REF!)</f>
        <v>#REF!</v>
      </c>
      <c r="I277" s="59" t="e">
        <f>COUNTIF(#REF!,B277&amp;LEFT($I$29,1))</f>
        <v>#REF!</v>
      </c>
      <c r="J277" s="60" t="e">
        <f>SUMIF(#REF!,B277&amp;LEFT($I$29,1),#REF!)</f>
        <v>#REF!</v>
      </c>
      <c r="K277" s="61"/>
    </row>
    <row r="278" spans="1:11" s="58" customFormat="1" ht="27" customHeight="1">
      <c r="A278" s="61" t="s">
        <v>20</v>
      </c>
      <c r="B278" s="61" t="s">
        <v>21</v>
      </c>
      <c r="C278" s="59" t="e">
        <f t="shared" si="64"/>
        <v>#REF!</v>
      </c>
      <c r="D278" s="60" t="e">
        <f t="shared" si="65"/>
        <v>#REF!</v>
      </c>
      <c r="E278" s="59" t="e">
        <f>COUNTIF(#REF!,B278&amp;LEFT($E$29,1))</f>
        <v>#REF!</v>
      </c>
      <c r="F278" s="60" t="e">
        <f>SUMIF(#REF!,B278&amp;LEFT($E$29,1),#REF!)</f>
        <v>#REF!</v>
      </c>
      <c r="G278" s="59" t="e">
        <f>COUNTIF(#REF!,B278&amp;LEFT($G$29,1))</f>
        <v>#REF!</v>
      </c>
      <c r="H278" s="60" t="e">
        <f>SUMIF(#REF!,B278&amp;LEFT($G$29,1),#REF!)</f>
        <v>#REF!</v>
      </c>
      <c r="I278" s="59" t="e">
        <f>COUNTIF(#REF!,B278&amp;LEFT($I$29,1))</f>
        <v>#REF!</v>
      </c>
      <c r="J278" s="60" t="e">
        <f>SUMIF(#REF!,B278&amp;LEFT($I$29,1),#REF!)</f>
        <v>#REF!</v>
      </c>
      <c r="K278" s="61"/>
    </row>
    <row r="279" spans="1:11" s="58" customFormat="1" ht="27" customHeight="1">
      <c r="A279" s="61" t="s">
        <v>22</v>
      </c>
      <c r="B279" s="61" t="s">
        <v>2</v>
      </c>
      <c r="C279" s="59" t="e">
        <f t="shared" si="64"/>
        <v>#REF!</v>
      </c>
      <c r="D279" s="60" t="e">
        <f t="shared" si="65"/>
        <v>#REF!</v>
      </c>
      <c r="E279" s="59" t="e">
        <f>COUNTIF(#REF!,B279&amp;LEFT($E$29,1))</f>
        <v>#REF!</v>
      </c>
      <c r="F279" s="60" t="e">
        <f>SUMIF(#REF!,B279&amp;LEFT($E$29,1),#REF!)</f>
        <v>#REF!</v>
      </c>
      <c r="G279" s="59" t="e">
        <f>COUNTIF(#REF!,B279&amp;LEFT($G$29,1))</f>
        <v>#REF!</v>
      </c>
      <c r="H279" s="60" t="e">
        <f>SUMIF(#REF!,B279&amp;LEFT($G$29,1),#REF!)</f>
        <v>#REF!</v>
      </c>
      <c r="I279" s="59" t="e">
        <f>COUNTIF(#REF!,B279&amp;LEFT($I$29,1))</f>
        <v>#REF!</v>
      </c>
      <c r="J279" s="60" t="e">
        <f>SUMIF(#REF!,B279&amp;LEFT($I$29,1),#REF!)</f>
        <v>#REF!</v>
      </c>
      <c r="K279" s="61"/>
    </row>
    <row r="280" spans="1:11" s="58" customFormat="1" ht="27" customHeight="1">
      <c r="A280" s="61" t="s">
        <v>24</v>
      </c>
      <c r="B280" s="61" t="s">
        <v>25</v>
      </c>
      <c r="C280" s="59" t="e">
        <f t="shared" si="64"/>
        <v>#REF!</v>
      </c>
      <c r="D280" s="60" t="e">
        <f t="shared" si="65"/>
        <v>#REF!</v>
      </c>
      <c r="E280" s="59" t="e">
        <f>COUNTIF(#REF!,B280&amp;LEFT($E$29,1))</f>
        <v>#REF!</v>
      </c>
      <c r="F280" s="60" t="e">
        <f>SUMIF(#REF!,B280&amp;LEFT($E$29,1),#REF!)</f>
        <v>#REF!</v>
      </c>
      <c r="G280" s="59" t="e">
        <f>COUNTIF(#REF!,B280&amp;LEFT($G$29,1))</f>
        <v>#REF!</v>
      </c>
      <c r="H280" s="60" t="e">
        <f>SUMIF(#REF!,B280&amp;LEFT($G$29,1),#REF!)</f>
        <v>#REF!</v>
      </c>
      <c r="I280" s="59" t="e">
        <f>COUNTIF(#REF!,B280&amp;LEFT($I$29,1))</f>
        <v>#REF!</v>
      </c>
      <c r="J280" s="60" t="e">
        <f>SUMIF(#REF!,B280&amp;LEFT($I$29,1),#REF!)</f>
        <v>#REF!</v>
      </c>
      <c r="K280" s="61"/>
    </row>
    <row r="281" spans="1:11" s="58" customFormat="1" ht="27" customHeight="1">
      <c r="A281" s="61" t="s">
        <v>26</v>
      </c>
      <c r="B281" s="61" t="s">
        <v>27</v>
      </c>
      <c r="C281" s="59" t="e">
        <f t="shared" si="64"/>
        <v>#REF!</v>
      </c>
      <c r="D281" s="60" t="e">
        <f t="shared" si="65"/>
        <v>#REF!</v>
      </c>
      <c r="E281" s="59" t="e">
        <f>COUNTIF(#REF!,B281&amp;LEFT($E$29,1))</f>
        <v>#REF!</v>
      </c>
      <c r="F281" s="60" t="e">
        <f>SUMIF(#REF!,B281&amp;LEFT($E$29,1),#REF!)</f>
        <v>#REF!</v>
      </c>
      <c r="G281" s="59" t="e">
        <f>COUNTIF(#REF!,B281&amp;LEFT($G$29,1))</f>
        <v>#REF!</v>
      </c>
      <c r="H281" s="60" t="e">
        <f>SUMIF(#REF!,B281&amp;LEFT($G$29,1),#REF!)</f>
        <v>#REF!</v>
      </c>
      <c r="I281" s="59" t="e">
        <f>COUNTIF(#REF!,B281&amp;LEFT($I$29,1))</f>
        <v>#REF!</v>
      </c>
      <c r="J281" s="60" t="e">
        <f>SUMIF(#REF!,B281&amp;LEFT($I$29,1),#REF!)</f>
        <v>#REF!</v>
      </c>
      <c r="K281" s="61"/>
    </row>
    <row r="282" spans="1:11" s="58" customFormat="1" ht="27" customHeight="1">
      <c r="A282" s="61" t="s">
        <v>28</v>
      </c>
      <c r="B282" s="61" t="s">
        <v>29</v>
      </c>
      <c r="C282" s="59" t="e">
        <f t="shared" si="64"/>
        <v>#REF!</v>
      </c>
      <c r="D282" s="60" t="e">
        <f t="shared" si="65"/>
        <v>#REF!</v>
      </c>
      <c r="E282" s="59" t="e">
        <f>COUNTIF(#REF!,B282&amp;LEFT($E$29,1))</f>
        <v>#REF!</v>
      </c>
      <c r="F282" s="60" t="e">
        <f>SUMIF(#REF!,B282&amp;LEFT($E$29,1),#REF!)</f>
        <v>#REF!</v>
      </c>
      <c r="G282" s="59" t="e">
        <f>COUNTIF(#REF!,B282&amp;LEFT($G$29,1))</f>
        <v>#REF!</v>
      </c>
      <c r="H282" s="60" t="e">
        <f>SUMIF(#REF!,B282&amp;LEFT($G$29,1),#REF!)</f>
        <v>#REF!</v>
      </c>
      <c r="I282" s="59" t="e">
        <f>COUNTIF(#REF!,B282&amp;LEFT($I$29,1))</f>
        <v>#REF!</v>
      </c>
      <c r="J282" s="60" t="e">
        <f>SUMIF(#REF!,B282&amp;LEFT($I$29,1),#REF!)</f>
        <v>#REF!</v>
      </c>
      <c r="K282" s="61"/>
    </row>
    <row r="283" spans="1:11" s="58" customFormat="1" ht="27" customHeight="1">
      <c r="A283" s="61" t="s">
        <v>30</v>
      </c>
      <c r="B283" s="61" t="s">
        <v>31</v>
      </c>
      <c r="C283" s="59" t="e">
        <f t="shared" si="64"/>
        <v>#REF!</v>
      </c>
      <c r="D283" s="60" t="e">
        <f t="shared" si="65"/>
        <v>#REF!</v>
      </c>
      <c r="E283" s="59" t="e">
        <f>COUNTIF(#REF!,B283&amp;LEFT($E$29,1))</f>
        <v>#REF!</v>
      </c>
      <c r="F283" s="60" t="e">
        <f>SUMIF(#REF!,B283&amp;LEFT($E$29,1),#REF!)</f>
        <v>#REF!</v>
      </c>
      <c r="G283" s="59" t="e">
        <f>COUNTIF(#REF!,B283&amp;LEFT($G$29,1))</f>
        <v>#REF!</v>
      </c>
      <c r="H283" s="60" t="e">
        <f>SUMIF(#REF!,B283&amp;LEFT($G$29,1),#REF!)</f>
        <v>#REF!</v>
      </c>
      <c r="I283" s="59" t="e">
        <f>COUNTIF(#REF!,B283&amp;LEFT($I$29,1))</f>
        <v>#REF!</v>
      </c>
      <c r="J283" s="60" t="e">
        <f>SUMIF(#REF!,B283&amp;LEFT($I$29,1),#REF!)</f>
        <v>#REF!</v>
      </c>
      <c r="K283" s="61"/>
    </row>
    <row r="284" spans="1:11" s="58" customFormat="1" ht="27" customHeight="1">
      <c r="A284" s="61" t="s">
        <v>32</v>
      </c>
      <c r="B284" s="61" t="s">
        <v>33</v>
      </c>
      <c r="C284" s="59" t="e">
        <f t="shared" si="64"/>
        <v>#REF!</v>
      </c>
      <c r="D284" s="60" t="e">
        <f t="shared" si="65"/>
        <v>#REF!</v>
      </c>
      <c r="E284" s="59" t="e">
        <f>COUNTIF(#REF!,B284&amp;LEFT($E$29,1))</f>
        <v>#REF!</v>
      </c>
      <c r="F284" s="60" t="e">
        <f>SUMIF(#REF!,B284&amp;LEFT($E$29,1),#REF!)</f>
        <v>#REF!</v>
      </c>
      <c r="G284" s="59" t="e">
        <f>COUNTIF(#REF!,B284&amp;LEFT($G$29,1))</f>
        <v>#REF!</v>
      </c>
      <c r="H284" s="60" t="e">
        <f>SUMIF(#REF!,B284&amp;LEFT($G$29,1),#REF!)</f>
        <v>#REF!</v>
      </c>
      <c r="I284" s="59" t="e">
        <f>COUNTIF(#REF!,B284&amp;LEFT($I$29,1))</f>
        <v>#REF!</v>
      </c>
      <c r="J284" s="60" t="e">
        <f>SUMIF(#REF!,B284&amp;LEFT($I$29,1),#REF!)</f>
        <v>#REF!</v>
      </c>
      <c r="K284" s="61"/>
    </row>
    <row r="285" spans="1:11" s="58" customFormat="1" ht="27" customHeight="1">
      <c r="A285" s="61" t="s">
        <v>34</v>
      </c>
      <c r="B285" s="61" t="s">
        <v>35</v>
      </c>
      <c r="C285" s="59" t="e">
        <f t="shared" si="64"/>
        <v>#REF!</v>
      </c>
      <c r="D285" s="60" t="e">
        <f t="shared" si="65"/>
        <v>#REF!</v>
      </c>
      <c r="E285" s="59" t="e">
        <f>COUNTIF(#REF!,B285&amp;LEFT($E$29,1))</f>
        <v>#REF!</v>
      </c>
      <c r="F285" s="60" t="e">
        <f>SUMIF(#REF!,B285&amp;LEFT($E$29,1),#REF!)</f>
        <v>#REF!</v>
      </c>
      <c r="G285" s="59" t="e">
        <f>COUNTIF(#REF!,B285&amp;LEFT($G$29,1))</f>
        <v>#REF!</v>
      </c>
      <c r="H285" s="60" t="e">
        <f>SUMIF(#REF!,B285&amp;LEFT($G$29,1),#REF!)</f>
        <v>#REF!</v>
      </c>
      <c r="I285" s="59" t="e">
        <f>COUNTIF(#REF!,B285&amp;LEFT($I$29,1))</f>
        <v>#REF!</v>
      </c>
      <c r="J285" s="60" t="e">
        <f>SUMIF(#REF!,B285&amp;LEFT($I$29,1),#REF!)</f>
        <v>#REF!</v>
      </c>
      <c r="K285" s="61"/>
    </row>
    <row r="286" spans="1:11" s="58" customFormat="1" ht="27" customHeight="1">
      <c r="A286" s="61" t="s">
        <v>36</v>
      </c>
      <c r="B286" s="61" t="s">
        <v>37</v>
      </c>
      <c r="C286" s="59" t="e">
        <f t="shared" si="64"/>
        <v>#REF!</v>
      </c>
      <c r="D286" s="60" t="e">
        <f t="shared" si="65"/>
        <v>#REF!</v>
      </c>
      <c r="E286" s="59" t="e">
        <f>COUNTIF(#REF!,B286&amp;LEFT($E$29,1))</f>
        <v>#REF!</v>
      </c>
      <c r="F286" s="60" t="e">
        <f>SUMIF(#REF!,B286&amp;LEFT($E$29,1),#REF!)</f>
        <v>#REF!</v>
      </c>
      <c r="G286" s="59" t="e">
        <f>COUNTIF(#REF!,B286&amp;LEFT($G$29,1))</f>
        <v>#REF!</v>
      </c>
      <c r="H286" s="60" t="e">
        <f>SUMIF(#REF!,B286&amp;LEFT($G$29,1),#REF!)</f>
        <v>#REF!</v>
      </c>
      <c r="I286" s="59" t="e">
        <f>COUNTIF(#REF!,B286&amp;LEFT($I$29,1))</f>
        <v>#REF!</v>
      </c>
      <c r="J286" s="60" t="e">
        <f>SUMIF(#REF!,B286&amp;LEFT($I$29,1),#REF!)</f>
        <v>#REF!</v>
      </c>
      <c r="K286" s="61"/>
    </row>
    <row r="287" spans="1:11" s="58" customFormat="1" ht="27" customHeight="1">
      <c r="A287" s="61" t="s">
        <v>38</v>
      </c>
      <c r="B287" s="61" t="s">
        <v>39</v>
      </c>
      <c r="C287" s="59" t="e">
        <f t="shared" si="64"/>
        <v>#REF!</v>
      </c>
      <c r="D287" s="60" t="e">
        <f t="shared" si="65"/>
        <v>#REF!</v>
      </c>
      <c r="E287" s="59" t="e">
        <f>COUNTIF(#REF!,B287&amp;LEFT($E$29,1))</f>
        <v>#REF!</v>
      </c>
      <c r="F287" s="60" t="e">
        <f>SUMIF(#REF!,B287&amp;LEFT($E$29,1),#REF!)</f>
        <v>#REF!</v>
      </c>
      <c r="G287" s="59" t="e">
        <f>COUNTIF(#REF!,B287&amp;LEFT($G$29,1))</f>
        <v>#REF!</v>
      </c>
      <c r="H287" s="60" t="e">
        <f>SUMIF(#REF!,B287&amp;LEFT($G$29,1),#REF!)</f>
        <v>#REF!</v>
      </c>
      <c r="I287" s="59" t="e">
        <f>COUNTIF(#REF!,B287&amp;LEFT($I$29,1))</f>
        <v>#REF!</v>
      </c>
      <c r="J287" s="60" t="e">
        <f>SUMIF(#REF!,B287&amp;LEFT($I$29,1),#REF!)</f>
        <v>#REF!</v>
      </c>
      <c r="K287" s="61"/>
    </row>
    <row r="288" spans="1:11" s="58" customFormat="1" ht="27" customHeight="1">
      <c r="A288" s="61" t="s">
        <v>40</v>
      </c>
      <c r="B288" s="61" t="s">
        <v>41</v>
      </c>
      <c r="C288" s="59" t="e">
        <f t="shared" si="64"/>
        <v>#REF!</v>
      </c>
      <c r="D288" s="60" t="e">
        <f t="shared" si="65"/>
        <v>#REF!</v>
      </c>
      <c r="E288" s="59" t="e">
        <f>COUNTIF(#REF!,B288&amp;LEFT($E$29,1))</f>
        <v>#REF!</v>
      </c>
      <c r="F288" s="60" t="e">
        <f>SUMIF(#REF!,B288&amp;LEFT($E$29,1),#REF!)</f>
        <v>#REF!</v>
      </c>
      <c r="G288" s="59" t="e">
        <f>COUNTIF(#REF!,B288&amp;LEFT($G$29,1))</f>
        <v>#REF!</v>
      </c>
      <c r="H288" s="60" t="e">
        <f>SUMIF(#REF!,B288&amp;LEFT($G$29,1),#REF!)</f>
        <v>#REF!</v>
      </c>
      <c r="I288" s="59" t="e">
        <f>COUNTIF(#REF!,B288&amp;LEFT($I$29,1))</f>
        <v>#REF!</v>
      </c>
      <c r="J288" s="60" t="e">
        <f>SUMIF(#REF!,B288&amp;LEFT($I$29,1),#REF!)</f>
        <v>#REF!</v>
      </c>
      <c r="K288" s="61"/>
    </row>
    <row r="289" spans="1:11" s="58" customFormat="1" ht="27" customHeight="1">
      <c r="A289" s="61" t="s">
        <v>42</v>
      </c>
      <c r="B289" s="61" t="s">
        <v>3</v>
      </c>
      <c r="C289" s="59" t="e">
        <f t="shared" si="64"/>
        <v>#REF!</v>
      </c>
      <c r="D289" s="60" t="e">
        <f t="shared" si="65"/>
        <v>#REF!</v>
      </c>
      <c r="E289" s="59" t="e">
        <f>COUNTIF(#REF!,B289&amp;LEFT($E$29,1))</f>
        <v>#REF!</v>
      </c>
      <c r="F289" s="60" t="e">
        <f>SUMIF(#REF!,B289&amp;LEFT($E$29,1),#REF!)</f>
        <v>#REF!</v>
      </c>
      <c r="G289" s="59" t="e">
        <f>COUNTIF(#REF!,B289&amp;LEFT($G$29,1))</f>
        <v>#REF!</v>
      </c>
      <c r="H289" s="60" t="e">
        <f>SUMIF(#REF!,B289&amp;LEFT($G$29,1),#REF!)</f>
        <v>#REF!</v>
      </c>
      <c r="I289" s="59" t="e">
        <f>COUNTIF(#REF!,B289&amp;LEFT($I$29,1))</f>
        <v>#REF!</v>
      </c>
      <c r="J289" s="60" t="e">
        <f>SUMIF(#REF!,B289&amp;LEFT($I$29,1),#REF!)</f>
        <v>#REF!</v>
      </c>
      <c r="K289" s="61"/>
    </row>
    <row r="290" spans="1:11" s="58" customFormat="1" ht="27" customHeight="1">
      <c r="A290" s="61" t="s">
        <v>44</v>
      </c>
      <c r="B290" s="61" t="s">
        <v>45</v>
      </c>
      <c r="C290" s="59" t="e">
        <f t="shared" si="64"/>
        <v>#REF!</v>
      </c>
      <c r="D290" s="60" t="e">
        <f t="shared" si="65"/>
        <v>#REF!</v>
      </c>
      <c r="E290" s="59" t="e">
        <f>COUNTIF(#REF!,B290&amp;LEFT($E$29,1))</f>
        <v>#REF!</v>
      </c>
      <c r="F290" s="60" t="e">
        <f>SUMIF(#REF!,B290&amp;LEFT($E$29,1),#REF!)</f>
        <v>#REF!</v>
      </c>
      <c r="G290" s="59" t="e">
        <f>COUNTIF(#REF!,B290&amp;LEFT($G$29,1))</f>
        <v>#REF!</v>
      </c>
      <c r="H290" s="60" t="e">
        <f>SUMIF(#REF!,B290&amp;LEFT($G$29,1),#REF!)</f>
        <v>#REF!</v>
      </c>
      <c r="I290" s="59" t="e">
        <f>COUNTIF(#REF!,B290&amp;LEFT($I$29,1))</f>
        <v>#REF!</v>
      </c>
      <c r="J290" s="60" t="e">
        <f>SUMIF(#REF!,B290&amp;LEFT($I$29,1),#REF!)</f>
        <v>#REF!</v>
      </c>
      <c r="K290" s="61"/>
    </row>
    <row r="291" spans="1:11" s="58" customFormat="1" ht="27" customHeight="1">
      <c r="A291" s="61" t="s">
        <v>46</v>
      </c>
      <c r="B291" s="61" t="s">
        <v>47</v>
      </c>
      <c r="C291" s="59" t="e">
        <f t="shared" si="64"/>
        <v>#REF!</v>
      </c>
      <c r="D291" s="60" t="e">
        <f t="shared" si="65"/>
        <v>#REF!</v>
      </c>
      <c r="E291" s="59" t="e">
        <f>COUNTIF(#REF!,B291&amp;LEFT($E$29,1))</f>
        <v>#REF!</v>
      </c>
      <c r="F291" s="60" t="e">
        <f>SUMIF(#REF!,B291&amp;LEFT($E$29,1),#REF!)</f>
        <v>#REF!</v>
      </c>
      <c r="G291" s="59" t="e">
        <f>COUNTIF(#REF!,B291&amp;LEFT($G$29,1))</f>
        <v>#REF!</v>
      </c>
      <c r="H291" s="60" t="e">
        <f>SUMIF(#REF!,B291&amp;LEFT($G$29,1),#REF!)</f>
        <v>#REF!</v>
      </c>
      <c r="I291" s="59" t="e">
        <f>COUNTIF(#REF!,B291&amp;LEFT($I$29,1))</f>
        <v>#REF!</v>
      </c>
      <c r="J291" s="60" t="e">
        <f>SUMIF(#REF!,B291&amp;LEFT($I$29,1),#REF!)</f>
        <v>#REF!</v>
      </c>
      <c r="K291" s="61"/>
    </row>
    <row r="292" spans="1:11" s="58" customFormat="1" ht="27" customHeight="1">
      <c r="A292" s="61" t="s">
        <v>4</v>
      </c>
      <c r="B292" s="61" t="s">
        <v>5</v>
      </c>
      <c r="C292" s="59" t="e">
        <f t="shared" si="64"/>
        <v>#REF!</v>
      </c>
      <c r="D292" s="60" t="e">
        <f t="shared" si="65"/>
        <v>#REF!</v>
      </c>
      <c r="E292" s="59" t="e">
        <f>COUNTIF(#REF!,B292&amp;LEFT($E$29,1))</f>
        <v>#REF!</v>
      </c>
      <c r="F292" s="60" t="e">
        <f>SUMIF(#REF!,B292&amp;LEFT($E$29,1),#REF!)</f>
        <v>#REF!</v>
      </c>
      <c r="G292" s="59" t="e">
        <f>COUNTIF(#REF!,B292&amp;LEFT($G$29,1))</f>
        <v>#REF!</v>
      </c>
      <c r="H292" s="60" t="e">
        <f>SUMIF(#REF!,B292&amp;LEFT($G$29,1),#REF!)</f>
        <v>#REF!</v>
      </c>
      <c r="I292" s="59" t="e">
        <f>COUNTIF(#REF!,B292&amp;LEFT($I$29,1))</f>
        <v>#REF!</v>
      </c>
      <c r="J292" s="60" t="e">
        <f>SUMIF(#REF!,B292&amp;LEFT($I$29,1),#REF!)</f>
        <v>#REF!</v>
      </c>
      <c r="K292" s="61"/>
    </row>
    <row r="293" spans="1:11" s="58" customFormat="1" ht="27" customHeight="1">
      <c r="A293" s="61" t="s">
        <v>6</v>
      </c>
      <c r="B293" s="61" t="s">
        <v>7</v>
      </c>
      <c r="C293" s="59" t="e">
        <f t="shared" si="64"/>
        <v>#REF!</v>
      </c>
      <c r="D293" s="60" t="e">
        <f t="shared" si="65"/>
        <v>#REF!</v>
      </c>
      <c r="E293" s="59" t="e">
        <f>COUNTIF(#REF!,B293&amp;LEFT($E$29,1))</f>
        <v>#REF!</v>
      </c>
      <c r="F293" s="60" t="e">
        <f>SUMIF(#REF!,B293&amp;LEFT($E$29,1),#REF!)</f>
        <v>#REF!</v>
      </c>
      <c r="G293" s="59" t="e">
        <f>COUNTIF(#REF!,B293&amp;LEFT($G$29,1))</f>
        <v>#REF!</v>
      </c>
      <c r="H293" s="60" t="e">
        <f>SUMIF(#REF!,B293&amp;LEFT($G$29,1),#REF!)</f>
        <v>#REF!</v>
      </c>
      <c r="I293" s="59" t="e">
        <f>COUNTIF(#REF!,B293&amp;LEFT($I$29,1))</f>
        <v>#REF!</v>
      </c>
      <c r="J293" s="60" t="e">
        <f>SUMIF(#REF!,B293&amp;LEFT($I$29,1),#REF!)</f>
        <v>#REF!</v>
      </c>
      <c r="K293" s="61"/>
    </row>
    <row r="294" spans="1:11" s="58" customFormat="1" ht="27" customHeight="1">
      <c r="A294" s="61" t="s">
        <v>89</v>
      </c>
      <c r="B294" s="61" t="s">
        <v>90</v>
      </c>
      <c r="C294" s="59" t="e">
        <f t="shared" si="64"/>
        <v>#REF!</v>
      </c>
      <c r="D294" s="60" t="e">
        <f t="shared" si="65"/>
        <v>#REF!</v>
      </c>
      <c r="E294" s="59" t="e">
        <f>COUNTIF(#REF!,B294&amp;LEFT($E$29,1))</f>
        <v>#REF!</v>
      </c>
      <c r="F294" s="60" t="e">
        <f>SUMIF(#REF!,B294&amp;LEFT($E$29,1),#REF!)</f>
        <v>#REF!</v>
      </c>
      <c r="G294" s="59" t="e">
        <f>COUNTIF(#REF!,B294&amp;LEFT($G$29,1))</f>
        <v>#REF!</v>
      </c>
      <c r="H294" s="60" t="e">
        <f>SUMIF(#REF!,B294&amp;LEFT($G$29,1),#REF!)</f>
        <v>#REF!</v>
      </c>
      <c r="I294" s="59" t="e">
        <f>COUNTIF(#REF!,B294&amp;LEFT($I$29,1))</f>
        <v>#REF!</v>
      </c>
      <c r="J294" s="60" t="e">
        <f>SUMIF(#REF!,B294&amp;LEFT($I$29,1),#REF!)</f>
        <v>#REF!</v>
      </c>
      <c r="K294" s="61"/>
    </row>
    <row r="295" spans="1:11" s="58" customFormat="1" ht="27" customHeight="1">
      <c r="A295" s="61" t="s">
        <v>48</v>
      </c>
      <c r="B295" s="61" t="s">
        <v>49</v>
      </c>
      <c r="C295" s="59" t="e">
        <f t="shared" si="64"/>
        <v>#REF!</v>
      </c>
      <c r="D295" s="60" t="e">
        <f t="shared" si="65"/>
        <v>#REF!</v>
      </c>
      <c r="E295" s="59" t="e">
        <f>COUNTIF(#REF!,B295&amp;LEFT($E$29,1))</f>
        <v>#REF!</v>
      </c>
      <c r="F295" s="60" t="e">
        <f>SUMIF(#REF!,B295&amp;LEFT($E$29,1),#REF!)</f>
        <v>#REF!</v>
      </c>
      <c r="G295" s="59" t="e">
        <f>COUNTIF(#REF!,B295&amp;LEFT($G$29,1))</f>
        <v>#REF!</v>
      </c>
      <c r="H295" s="60" t="e">
        <f>SUMIF(#REF!,B295&amp;LEFT($G$29,1),#REF!)</f>
        <v>#REF!</v>
      </c>
      <c r="I295" s="59" t="e">
        <f>COUNTIF(#REF!,B295&amp;LEFT($I$29,1))</f>
        <v>#REF!</v>
      </c>
      <c r="J295" s="60" t="e">
        <f>SUMIF(#REF!,B295&amp;LEFT($I$29,1),#REF!)</f>
        <v>#REF!</v>
      </c>
      <c r="K295" s="61"/>
    </row>
    <row r="296" spans="1:11" s="58" customFormat="1" ht="27" customHeight="1">
      <c r="A296" s="61" t="s">
        <v>50</v>
      </c>
      <c r="B296" s="61" t="s">
        <v>51</v>
      </c>
      <c r="C296" s="59" t="e">
        <f t="shared" si="64"/>
        <v>#REF!</v>
      </c>
      <c r="D296" s="60" t="e">
        <f t="shared" si="65"/>
        <v>#REF!</v>
      </c>
      <c r="E296" s="59" t="e">
        <f>COUNTIF(#REF!,B296&amp;LEFT($E$29,1))</f>
        <v>#REF!</v>
      </c>
      <c r="F296" s="60" t="e">
        <f>SUMIF(#REF!,B296&amp;LEFT($E$29,1),#REF!)</f>
        <v>#REF!</v>
      </c>
      <c r="G296" s="59" t="e">
        <f>COUNTIF(#REF!,B296&amp;LEFT($G$29,1))</f>
        <v>#REF!</v>
      </c>
      <c r="H296" s="60" t="e">
        <f>SUMIF(#REF!,B296&amp;LEFT($G$29,1),#REF!)</f>
        <v>#REF!</v>
      </c>
      <c r="I296" s="59" t="e">
        <f>COUNTIF(#REF!,B296&amp;LEFT($I$29,1))</f>
        <v>#REF!</v>
      </c>
      <c r="J296" s="60" t="e">
        <f>SUMIF(#REF!,B296&amp;LEFT($I$29,1),#REF!)</f>
        <v>#REF!</v>
      </c>
      <c r="K296" s="61"/>
    </row>
    <row r="297" spans="1:11" s="58" customFormat="1" ht="27" customHeight="1">
      <c r="A297" s="61" t="s">
        <v>3065</v>
      </c>
      <c r="B297" s="61" t="s">
        <v>3066</v>
      </c>
      <c r="C297" s="59" t="e">
        <f t="shared" si="64"/>
        <v>#REF!</v>
      </c>
      <c r="D297" s="60" t="e">
        <f t="shared" si="65"/>
        <v>#REF!</v>
      </c>
      <c r="E297" s="59" t="e">
        <f>COUNTIF(#REF!,B297&amp;LEFT($E$29,1))</f>
        <v>#REF!</v>
      </c>
      <c r="F297" s="60" t="e">
        <f>SUMIF(#REF!,B297&amp;LEFT($E$29,1),#REF!)</f>
        <v>#REF!</v>
      </c>
      <c r="G297" s="59" t="e">
        <f>COUNTIF(#REF!,B297&amp;LEFT($G$29,1))</f>
        <v>#REF!</v>
      </c>
      <c r="H297" s="60" t="e">
        <f>SUMIF(#REF!,B297&amp;LEFT($G$29,1),#REF!)</f>
        <v>#REF!</v>
      </c>
      <c r="I297" s="59" t="e">
        <f>COUNTIF(#REF!,B297&amp;LEFT($I$29,1))</f>
        <v>#REF!</v>
      </c>
      <c r="J297" s="60" t="e">
        <f>SUMIF(#REF!,B297&amp;LEFT($I$29,1),#REF!)</f>
        <v>#REF!</v>
      </c>
      <c r="K297" s="61"/>
    </row>
    <row r="298" spans="1:11" ht="39.950000000000003" customHeight="1">
      <c r="A298" s="54" t="s">
        <v>3064</v>
      </c>
      <c r="B298" s="55"/>
      <c r="C298" s="55"/>
      <c r="D298" s="55"/>
      <c r="E298" s="55"/>
      <c r="F298" s="55"/>
      <c r="G298" s="55"/>
      <c r="H298" s="55"/>
      <c r="I298" s="55"/>
      <c r="J298" s="55"/>
      <c r="K298" s="55"/>
    </row>
    <row r="299" spans="1:11" s="58" customFormat="1" ht="20.100000000000001" customHeight="1">
      <c r="A299" s="186" t="s">
        <v>8</v>
      </c>
      <c r="B299" s="57"/>
      <c r="C299" s="186" t="s">
        <v>9</v>
      </c>
      <c r="D299" s="186"/>
      <c r="E299" s="186" t="s">
        <v>10</v>
      </c>
      <c r="F299" s="186"/>
      <c r="G299" s="186" t="s">
        <v>11</v>
      </c>
      <c r="H299" s="186"/>
      <c r="I299" s="186" t="s">
        <v>12</v>
      </c>
      <c r="J299" s="186"/>
      <c r="K299" s="186" t="s">
        <v>13</v>
      </c>
    </row>
    <row r="300" spans="1:11" s="58" customFormat="1" ht="20.100000000000001" customHeight="1">
      <c r="A300" s="186"/>
      <c r="B300" s="57"/>
      <c r="C300" s="61" t="s">
        <v>14</v>
      </c>
      <c r="D300" s="61" t="s">
        <v>15</v>
      </c>
      <c r="E300" s="61" t="s">
        <v>14</v>
      </c>
      <c r="F300" s="61" t="s">
        <v>15</v>
      </c>
      <c r="G300" s="61" t="s">
        <v>14</v>
      </c>
      <c r="H300" s="61" t="s">
        <v>15</v>
      </c>
      <c r="I300" s="61" t="s">
        <v>14</v>
      </c>
      <c r="J300" s="61" t="s">
        <v>15</v>
      </c>
      <c r="K300" s="186"/>
    </row>
    <row r="301" spans="1:11" s="58" customFormat="1" ht="27" customHeight="1">
      <c r="A301" s="61" t="s">
        <v>9</v>
      </c>
      <c r="B301" s="61"/>
      <c r="C301" s="59" t="e">
        <f t="shared" ref="C301:C324" si="67">SUM(E301,G301,I301)</f>
        <v>#REF!</v>
      </c>
      <c r="D301" s="60" t="e">
        <f t="shared" ref="D301:D324" si="68">SUM(F301,H301,J301)</f>
        <v>#REF!</v>
      </c>
      <c r="E301" s="59" t="e">
        <f t="shared" ref="E301:J301" si="69">SUM(E302:E324)</f>
        <v>#REF!</v>
      </c>
      <c r="F301" s="60" t="e">
        <f t="shared" si="69"/>
        <v>#REF!</v>
      </c>
      <c r="G301" s="59" t="e">
        <f t="shared" si="69"/>
        <v>#REF!</v>
      </c>
      <c r="H301" s="60" t="e">
        <f t="shared" si="69"/>
        <v>#REF!</v>
      </c>
      <c r="I301" s="59" t="e">
        <f t="shared" si="69"/>
        <v>#REF!</v>
      </c>
      <c r="J301" s="60" t="e">
        <f t="shared" si="69"/>
        <v>#REF!</v>
      </c>
      <c r="K301" s="61"/>
    </row>
    <row r="302" spans="1:11" s="58" customFormat="1" ht="27" customHeight="1">
      <c r="A302" s="61" t="s">
        <v>0</v>
      </c>
      <c r="B302" s="61" t="s">
        <v>0</v>
      </c>
      <c r="C302" s="59" t="e">
        <f t="shared" si="67"/>
        <v>#REF!</v>
      </c>
      <c r="D302" s="60" t="e">
        <f t="shared" si="68"/>
        <v>#REF!</v>
      </c>
      <c r="E302" s="59" t="e">
        <f>COUNTIF(#REF!,B302&amp;LEFT($E$29,1))</f>
        <v>#REF!</v>
      </c>
      <c r="F302" s="60" t="e">
        <f>SUMIF(#REF!,B302&amp;LEFT($E$29,1),#REF!)</f>
        <v>#REF!</v>
      </c>
      <c r="G302" s="59" t="e">
        <f>COUNTIF(#REF!,B302&amp;LEFT($G$29,1))</f>
        <v>#REF!</v>
      </c>
      <c r="H302" s="60" t="e">
        <f>SUMIF(#REF!,B302&amp;LEFT($G$29,1),#REF!)</f>
        <v>#REF!</v>
      </c>
      <c r="I302" s="59" t="e">
        <f>COUNTIF(#REF!,B302&amp;LEFT($I$29,1))</f>
        <v>#REF!</v>
      </c>
      <c r="J302" s="60" t="e">
        <f>SUMIF(#REF!,B302&amp;LEFT($I$29,1),#REF!)</f>
        <v>#REF!</v>
      </c>
      <c r="K302" s="61"/>
    </row>
    <row r="303" spans="1:11" s="58" customFormat="1" ht="27" customHeight="1">
      <c r="A303" s="61" t="s">
        <v>1</v>
      </c>
      <c r="B303" s="61" t="s">
        <v>1</v>
      </c>
      <c r="C303" s="59" t="e">
        <f t="shared" si="67"/>
        <v>#REF!</v>
      </c>
      <c r="D303" s="60" t="e">
        <f t="shared" si="68"/>
        <v>#REF!</v>
      </c>
      <c r="E303" s="59" t="e">
        <f>COUNTIF(#REF!,B303&amp;LEFT($E$29,1))</f>
        <v>#REF!</v>
      </c>
      <c r="F303" s="60" t="e">
        <f>SUMIF(#REF!,B303&amp;LEFT($E$29,1),#REF!)</f>
        <v>#REF!</v>
      </c>
      <c r="G303" s="59" t="e">
        <f>COUNTIF(#REF!,B303&amp;LEFT($G$29,1))</f>
        <v>#REF!</v>
      </c>
      <c r="H303" s="60" t="e">
        <f>SUMIF(#REF!,B303&amp;LEFT($G$29,1),#REF!)</f>
        <v>#REF!</v>
      </c>
      <c r="I303" s="59" t="e">
        <f>COUNTIF(#REF!,B303&amp;LEFT($I$29,1))</f>
        <v>#REF!</v>
      </c>
      <c r="J303" s="60" t="e">
        <f>SUMIF(#REF!,B303&amp;LEFT($I$29,1),#REF!)</f>
        <v>#REF!</v>
      </c>
      <c r="K303" s="61"/>
    </row>
    <row r="304" spans="1:11" s="58" customFormat="1" ht="27" customHeight="1">
      <c r="A304" s="61" t="s">
        <v>18</v>
      </c>
      <c r="B304" s="61" t="s">
        <v>19</v>
      </c>
      <c r="C304" s="59" t="e">
        <f t="shared" si="67"/>
        <v>#REF!</v>
      </c>
      <c r="D304" s="60" t="e">
        <f t="shared" si="68"/>
        <v>#REF!</v>
      </c>
      <c r="E304" s="59" t="e">
        <f>COUNTIF(#REF!,B304&amp;LEFT($E$29,1))</f>
        <v>#REF!</v>
      </c>
      <c r="F304" s="60" t="e">
        <f>SUMIF(#REF!,B304&amp;LEFT($E$29,1),#REF!)</f>
        <v>#REF!</v>
      </c>
      <c r="G304" s="59" t="e">
        <f>COUNTIF(#REF!,B304&amp;LEFT($G$29,1))</f>
        <v>#REF!</v>
      </c>
      <c r="H304" s="60" t="e">
        <f>SUMIF(#REF!,B304&amp;LEFT($G$29,1),#REF!)</f>
        <v>#REF!</v>
      </c>
      <c r="I304" s="59" t="e">
        <f>COUNTIF(#REF!,B304&amp;LEFT($I$29,1))</f>
        <v>#REF!</v>
      </c>
      <c r="J304" s="60" t="e">
        <f>SUMIF(#REF!,B304&amp;LEFT($I$29,1),#REF!)</f>
        <v>#REF!</v>
      </c>
      <c r="K304" s="61"/>
    </row>
    <row r="305" spans="1:11" s="58" customFormat="1" ht="27" customHeight="1">
      <c r="A305" s="61" t="s">
        <v>20</v>
      </c>
      <c r="B305" s="61" t="s">
        <v>21</v>
      </c>
      <c r="C305" s="59" t="e">
        <f t="shared" si="67"/>
        <v>#REF!</v>
      </c>
      <c r="D305" s="60" t="e">
        <f t="shared" si="68"/>
        <v>#REF!</v>
      </c>
      <c r="E305" s="59" t="e">
        <f>COUNTIF(#REF!,B305&amp;LEFT($E$29,1))</f>
        <v>#REF!</v>
      </c>
      <c r="F305" s="60" t="e">
        <f>SUMIF(#REF!,B305&amp;LEFT($E$29,1),#REF!)</f>
        <v>#REF!</v>
      </c>
      <c r="G305" s="59" t="e">
        <f>COUNTIF(#REF!,B305&amp;LEFT($G$29,1))</f>
        <v>#REF!</v>
      </c>
      <c r="H305" s="60" t="e">
        <f>SUMIF(#REF!,B305&amp;LEFT($G$29,1),#REF!)</f>
        <v>#REF!</v>
      </c>
      <c r="I305" s="59" t="e">
        <f>COUNTIF(#REF!,B305&amp;LEFT($I$29,1))</f>
        <v>#REF!</v>
      </c>
      <c r="J305" s="60" t="e">
        <f>SUMIF(#REF!,B305&amp;LEFT($I$29,1),#REF!)</f>
        <v>#REF!</v>
      </c>
      <c r="K305" s="61"/>
    </row>
    <row r="306" spans="1:11" s="58" customFormat="1" ht="27" customHeight="1">
      <c r="A306" s="61" t="s">
        <v>22</v>
      </c>
      <c r="B306" s="61" t="s">
        <v>2</v>
      </c>
      <c r="C306" s="59" t="e">
        <f t="shared" si="67"/>
        <v>#REF!</v>
      </c>
      <c r="D306" s="60" t="e">
        <f t="shared" si="68"/>
        <v>#REF!</v>
      </c>
      <c r="E306" s="59" t="e">
        <f>COUNTIF(#REF!,B306&amp;LEFT($E$29,1))</f>
        <v>#REF!</v>
      </c>
      <c r="F306" s="60" t="e">
        <f>SUMIF(#REF!,B306&amp;LEFT($E$29,1),#REF!)</f>
        <v>#REF!</v>
      </c>
      <c r="G306" s="59" t="e">
        <f>COUNTIF(#REF!,B306&amp;LEFT($G$29,1))</f>
        <v>#REF!</v>
      </c>
      <c r="H306" s="60" t="e">
        <f>SUMIF(#REF!,B306&amp;LEFT($G$29,1),#REF!)</f>
        <v>#REF!</v>
      </c>
      <c r="I306" s="59" t="e">
        <f>COUNTIF(#REF!,B306&amp;LEFT($I$29,1))</f>
        <v>#REF!</v>
      </c>
      <c r="J306" s="60" t="e">
        <f>SUMIF(#REF!,B306&amp;LEFT($I$29,1),#REF!)</f>
        <v>#REF!</v>
      </c>
      <c r="K306" s="61"/>
    </row>
    <row r="307" spans="1:11" s="58" customFormat="1" ht="27" customHeight="1">
      <c r="A307" s="61" t="s">
        <v>24</v>
      </c>
      <c r="B307" s="61" t="s">
        <v>25</v>
      </c>
      <c r="C307" s="59" t="e">
        <f t="shared" si="67"/>
        <v>#REF!</v>
      </c>
      <c r="D307" s="60" t="e">
        <f t="shared" si="68"/>
        <v>#REF!</v>
      </c>
      <c r="E307" s="59" t="e">
        <f>COUNTIF(#REF!,B307&amp;LEFT($E$29,1))</f>
        <v>#REF!</v>
      </c>
      <c r="F307" s="60" t="e">
        <f>SUMIF(#REF!,B307&amp;LEFT($E$29,1),#REF!)</f>
        <v>#REF!</v>
      </c>
      <c r="G307" s="59" t="e">
        <f>COUNTIF(#REF!,B307&amp;LEFT($G$29,1))</f>
        <v>#REF!</v>
      </c>
      <c r="H307" s="60" t="e">
        <f>SUMIF(#REF!,B307&amp;LEFT($G$29,1),#REF!)</f>
        <v>#REF!</v>
      </c>
      <c r="I307" s="59" t="e">
        <f>COUNTIF(#REF!,B307&amp;LEFT($I$29,1))</f>
        <v>#REF!</v>
      </c>
      <c r="J307" s="60" t="e">
        <f>SUMIF(#REF!,B307&amp;LEFT($I$29,1),#REF!)</f>
        <v>#REF!</v>
      </c>
      <c r="K307" s="61"/>
    </row>
    <row r="308" spans="1:11" s="58" customFormat="1" ht="27" customHeight="1">
      <c r="A308" s="61" t="s">
        <v>26</v>
      </c>
      <c r="B308" s="61" t="s">
        <v>27</v>
      </c>
      <c r="C308" s="59" t="e">
        <f t="shared" si="67"/>
        <v>#REF!</v>
      </c>
      <c r="D308" s="60" t="e">
        <f t="shared" si="68"/>
        <v>#REF!</v>
      </c>
      <c r="E308" s="59" t="e">
        <f>COUNTIF(#REF!,B308&amp;LEFT($E$29,1))</f>
        <v>#REF!</v>
      </c>
      <c r="F308" s="60" t="e">
        <f>SUMIF(#REF!,B308&amp;LEFT($E$29,1),#REF!)</f>
        <v>#REF!</v>
      </c>
      <c r="G308" s="59" t="e">
        <f>COUNTIF(#REF!,B308&amp;LEFT($G$29,1))</f>
        <v>#REF!</v>
      </c>
      <c r="H308" s="60" t="e">
        <f>SUMIF(#REF!,B308&amp;LEFT($G$29,1),#REF!)</f>
        <v>#REF!</v>
      </c>
      <c r="I308" s="59" t="e">
        <f>COUNTIF(#REF!,B308&amp;LEFT($I$29,1))</f>
        <v>#REF!</v>
      </c>
      <c r="J308" s="60" t="e">
        <f>SUMIF(#REF!,B308&amp;LEFT($I$29,1),#REF!)</f>
        <v>#REF!</v>
      </c>
      <c r="K308" s="61"/>
    </row>
    <row r="309" spans="1:11" s="58" customFormat="1" ht="27" customHeight="1">
      <c r="A309" s="61" t="s">
        <v>28</v>
      </c>
      <c r="B309" s="61" t="s">
        <v>29</v>
      </c>
      <c r="C309" s="59" t="e">
        <f t="shared" si="67"/>
        <v>#REF!</v>
      </c>
      <c r="D309" s="60" t="e">
        <f t="shared" si="68"/>
        <v>#REF!</v>
      </c>
      <c r="E309" s="59" t="e">
        <f>COUNTIF(#REF!,B309&amp;LEFT($E$29,1))</f>
        <v>#REF!</v>
      </c>
      <c r="F309" s="60" t="e">
        <f>SUMIF(#REF!,B309&amp;LEFT($E$29,1),#REF!)</f>
        <v>#REF!</v>
      </c>
      <c r="G309" s="59" t="e">
        <f>COUNTIF(#REF!,B309&amp;LEFT($G$29,1))</f>
        <v>#REF!</v>
      </c>
      <c r="H309" s="60" t="e">
        <f>SUMIF(#REF!,B309&amp;LEFT($G$29,1),#REF!)</f>
        <v>#REF!</v>
      </c>
      <c r="I309" s="59" t="e">
        <f>COUNTIF(#REF!,B309&amp;LEFT($I$29,1))</f>
        <v>#REF!</v>
      </c>
      <c r="J309" s="60" t="e">
        <f>SUMIF(#REF!,B309&amp;LEFT($I$29,1),#REF!)</f>
        <v>#REF!</v>
      </c>
      <c r="K309" s="61"/>
    </row>
    <row r="310" spans="1:11" s="58" customFormat="1" ht="27" customHeight="1">
      <c r="A310" s="61" t="s">
        <v>30</v>
      </c>
      <c r="B310" s="61" t="s">
        <v>31</v>
      </c>
      <c r="C310" s="59" t="e">
        <f t="shared" si="67"/>
        <v>#REF!</v>
      </c>
      <c r="D310" s="60" t="e">
        <f t="shared" si="68"/>
        <v>#REF!</v>
      </c>
      <c r="E310" s="59" t="e">
        <f>COUNTIF(#REF!,B310&amp;LEFT($E$29,1))</f>
        <v>#REF!</v>
      </c>
      <c r="F310" s="60" t="e">
        <f>SUMIF(#REF!,B310&amp;LEFT($E$29,1),#REF!)</f>
        <v>#REF!</v>
      </c>
      <c r="G310" s="59" t="e">
        <f>COUNTIF(#REF!,B310&amp;LEFT($G$29,1))</f>
        <v>#REF!</v>
      </c>
      <c r="H310" s="60" t="e">
        <f>SUMIF(#REF!,B310&amp;LEFT($G$29,1),#REF!)</f>
        <v>#REF!</v>
      </c>
      <c r="I310" s="59" t="e">
        <f>COUNTIF(#REF!,B310&amp;LEFT($I$29,1))</f>
        <v>#REF!</v>
      </c>
      <c r="J310" s="60" t="e">
        <f>SUMIF(#REF!,B310&amp;LEFT($I$29,1),#REF!)</f>
        <v>#REF!</v>
      </c>
      <c r="K310" s="61"/>
    </row>
    <row r="311" spans="1:11" s="58" customFormat="1" ht="27" customHeight="1">
      <c r="A311" s="61" t="s">
        <v>32</v>
      </c>
      <c r="B311" s="61" t="s">
        <v>33</v>
      </c>
      <c r="C311" s="59" t="e">
        <f t="shared" si="67"/>
        <v>#REF!</v>
      </c>
      <c r="D311" s="60" t="e">
        <f t="shared" si="68"/>
        <v>#REF!</v>
      </c>
      <c r="E311" s="59" t="e">
        <f>COUNTIF(#REF!,B311&amp;LEFT($E$29,1))</f>
        <v>#REF!</v>
      </c>
      <c r="F311" s="60" t="e">
        <f>SUMIF(#REF!,B311&amp;LEFT($E$29,1),#REF!)</f>
        <v>#REF!</v>
      </c>
      <c r="G311" s="59" t="e">
        <f>COUNTIF(#REF!,B311&amp;LEFT($G$29,1))</f>
        <v>#REF!</v>
      </c>
      <c r="H311" s="60" t="e">
        <f>SUMIF(#REF!,B311&amp;LEFT($G$29,1),#REF!)</f>
        <v>#REF!</v>
      </c>
      <c r="I311" s="59" t="e">
        <f>COUNTIF(#REF!,B311&amp;LEFT($I$29,1))</f>
        <v>#REF!</v>
      </c>
      <c r="J311" s="60" t="e">
        <f>SUMIF(#REF!,B311&amp;LEFT($I$29,1),#REF!)</f>
        <v>#REF!</v>
      </c>
      <c r="K311" s="61"/>
    </row>
    <row r="312" spans="1:11" s="58" customFormat="1" ht="27" customHeight="1">
      <c r="A312" s="61" t="s">
        <v>34</v>
      </c>
      <c r="B312" s="61" t="s">
        <v>35</v>
      </c>
      <c r="C312" s="59" t="e">
        <f t="shared" si="67"/>
        <v>#REF!</v>
      </c>
      <c r="D312" s="60" t="e">
        <f t="shared" si="68"/>
        <v>#REF!</v>
      </c>
      <c r="E312" s="59" t="e">
        <f>COUNTIF(#REF!,B312&amp;LEFT($E$29,1))</f>
        <v>#REF!</v>
      </c>
      <c r="F312" s="60" t="e">
        <f>SUMIF(#REF!,B312&amp;LEFT($E$29,1),#REF!)</f>
        <v>#REF!</v>
      </c>
      <c r="G312" s="59" t="e">
        <f>COUNTIF(#REF!,B312&amp;LEFT($G$29,1))</f>
        <v>#REF!</v>
      </c>
      <c r="H312" s="60" t="e">
        <f>SUMIF(#REF!,B312&amp;LEFT($G$29,1),#REF!)</f>
        <v>#REF!</v>
      </c>
      <c r="I312" s="59" t="e">
        <f>COUNTIF(#REF!,B312&amp;LEFT($I$29,1))</f>
        <v>#REF!</v>
      </c>
      <c r="J312" s="60" t="e">
        <f>SUMIF(#REF!,B312&amp;LEFT($I$29,1),#REF!)</f>
        <v>#REF!</v>
      </c>
      <c r="K312" s="61"/>
    </row>
    <row r="313" spans="1:11" s="58" customFormat="1" ht="27" customHeight="1">
      <c r="A313" s="61" t="s">
        <v>36</v>
      </c>
      <c r="B313" s="61" t="s">
        <v>37</v>
      </c>
      <c r="C313" s="59" t="e">
        <f t="shared" si="67"/>
        <v>#REF!</v>
      </c>
      <c r="D313" s="60" t="e">
        <f t="shared" si="68"/>
        <v>#REF!</v>
      </c>
      <c r="E313" s="59" t="e">
        <f>COUNTIF(#REF!,B313&amp;LEFT($E$29,1))</f>
        <v>#REF!</v>
      </c>
      <c r="F313" s="60" t="e">
        <f>SUMIF(#REF!,B313&amp;LEFT($E$29,1),#REF!)</f>
        <v>#REF!</v>
      </c>
      <c r="G313" s="59" t="e">
        <f>COUNTIF(#REF!,B313&amp;LEFT($G$29,1))</f>
        <v>#REF!</v>
      </c>
      <c r="H313" s="60" t="e">
        <f>SUMIF(#REF!,B313&amp;LEFT($G$29,1),#REF!)</f>
        <v>#REF!</v>
      </c>
      <c r="I313" s="59" t="e">
        <f>COUNTIF(#REF!,B313&amp;LEFT($I$29,1))</f>
        <v>#REF!</v>
      </c>
      <c r="J313" s="60" t="e">
        <f>SUMIF(#REF!,B313&amp;LEFT($I$29,1),#REF!)</f>
        <v>#REF!</v>
      </c>
      <c r="K313" s="61"/>
    </row>
    <row r="314" spans="1:11" s="58" customFormat="1" ht="27" customHeight="1">
      <c r="A314" s="61" t="s">
        <v>38</v>
      </c>
      <c r="B314" s="61" t="s">
        <v>39</v>
      </c>
      <c r="C314" s="59" t="e">
        <f t="shared" si="67"/>
        <v>#REF!</v>
      </c>
      <c r="D314" s="60" t="e">
        <f t="shared" si="68"/>
        <v>#REF!</v>
      </c>
      <c r="E314" s="59" t="e">
        <f>COUNTIF(#REF!,B314&amp;LEFT($E$29,1))</f>
        <v>#REF!</v>
      </c>
      <c r="F314" s="60" t="e">
        <f>SUMIF(#REF!,B314&amp;LEFT($E$29,1),#REF!)</f>
        <v>#REF!</v>
      </c>
      <c r="G314" s="59" t="e">
        <f>COUNTIF(#REF!,B314&amp;LEFT($G$29,1))</f>
        <v>#REF!</v>
      </c>
      <c r="H314" s="60" t="e">
        <f>SUMIF(#REF!,B314&amp;LEFT($G$29,1),#REF!)</f>
        <v>#REF!</v>
      </c>
      <c r="I314" s="59" t="e">
        <f>COUNTIF(#REF!,B314&amp;LEFT($I$29,1))</f>
        <v>#REF!</v>
      </c>
      <c r="J314" s="60" t="e">
        <f>SUMIF(#REF!,B314&amp;LEFT($I$29,1),#REF!)</f>
        <v>#REF!</v>
      </c>
      <c r="K314" s="61"/>
    </row>
    <row r="315" spans="1:11" s="58" customFormat="1" ht="27" customHeight="1">
      <c r="A315" s="61" t="s">
        <v>40</v>
      </c>
      <c r="B315" s="61" t="s">
        <v>41</v>
      </c>
      <c r="C315" s="59" t="e">
        <f t="shared" si="67"/>
        <v>#REF!</v>
      </c>
      <c r="D315" s="60" t="e">
        <f t="shared" si="68"/>
        <v>#REF!</v>
      </c>
      <c r="E315" s="59" t="e">
        <f>COUNTIF(#REF!,B315&amp;LEFT($E$29,1))</f>
        <v>#REF!</v>
      </c>
      <c r="F315" s="60" t="e">
        <f>SUMIF(#REF!,B315&amp;LEFT($E$29,1),#REF!)</f>
        <v>#REF!</v>
      </c>
      <c r="G315" s="59" t="e">
        <f>COUNTIF(#REF!,B315&amp;LEFT($G$29,1))</f>
        <v>#REF!</v>
      </c>
      <c r="H315" s="60" t="e">
        <f>SUMIF(#REF!,B315&amp;LEFT($G$29,1),#REF!)</f>
        <v>#REF!</v>
      </c>
      <c r="I315" s="59" t="e">
        <f>COUNTIF(#REF!,B315&amp;LEFT($I$29,1))</f>
        <v>#REF!</v>
      </c>
      <c r="J315" s="60" t="e">
        <f>SUMIF(#REF!,B315&amp;LEFT($I$29,1),#REF!)</f>
        <v>#REF!</v>
      </c>
      <c r="K315" s="61"/>
    </row>
    <row r="316" spans="1:11" s="58" customFormat="1" ht="27" customHeight="1">
      <c r="A316" s="61" t="s">
        <v>42</v>
      </c>
      <c r="B316" s="61" t="s">
        <v>3</v>
      </c>
      <c r="C316" s="59" t="e">
        <f t="shared" si="67"/>
        <v>#REF!</v>
      </c>
      <c r="D316" s="60" t="e">
        <f t="shared" si="68"/>
        <v>#REF!</v>
      </c>
      <c r="E316" s="59" t="e">
        <f>COUNTIF(#REF!,B316&amp;LEFT($E$29,1))</f>
        <v>#REF!</v>
      </c>
      <c r="F316" s="60" t="e">
        <f>SUMIF(#REF!,B316&amp;LEFT($E$29,1),#REF!)</f>
        <v>#REF!</v>
      </c>
      <c r="G316" s="59" t="e">
        <f>COUNTIF(#REF!,B316&amp;LEFT($G$29,1))</f>
        <v>#REF!</v>
      </c>
      <c r="H316" s="60" t="e">
        <f>SUMIF(#REF!,B316&amp;LEFT($G$29,1),#REF!)</f>
        <v>#REF!</v>
      </c>
      <c r="I316" s="59" t="e">
        <f>COUNTIF(#REF!,B316&amp;LEFT($I$29,1))</f>
        <v>#REF!</v>
      </c>
      <c r="J316" s="60" t="e">
        <f>SUMIF(#REF!,B316&amp;LEFT($I$29,1),#REF!)</f>
        <v>#REF!</v>
      </c>
      <c r="K316" s="61"/>
    </row>
    <row r="317" spans="1:11" s="58" customFormat="1" ht="27" customHeight="1">
      <c r="A317" s="61" t="s">
        <v>44</v>
      </c>
      <c r="B317" s="61" t="s">
        <v>45</v>
      </c>
      <c r="C317" s="59" t="e">
        <f t="shared" si="67"/>
        <v>#REF!</v>
      </c>
      <c r="D317" s="60" t="e">
        <f t="shared" si="68"/>
        <v>#REF!</v>
      </c>
      <c r="E317" s="59" t="e">
        <f>COUNTIF(#REF!,B317&amp;LEFT($E$29,1))</f>
        <v>#REF!</v>
      </c>
      <c r="F317" s="60" t="e">
        <f>SUMIF(#REF!,B317&amp;LEFT($E$29,1),#REF!)</f>
        <v>#REF!</v>
      </c>
      <c r="G317" s="59" t="e">
        <f>COUNTIF(#REF!,B317&amp;LEFT($G$29,1))</f>
        <v>#REF!</v>
      </c>
      <c r="H317" s="60" t="e">
        <f>SUMIF(#REF!,B317&amp;LEFT($G$29,1),#REF!)</f>
        <v>#REF!</v>
      </c>
      <c r="I317" s="59" t="e">
        <f>COUNTIF(#REF!,B317&amp;LEFT($I$29,1))</f>
        <v>#REF!</v>
      </c>
      <c r="J317" s="60" t="e">
        <f>SUMIF(#REF!,B317&amp;LEFT($I$29,1),#REF!)</f>
        <v>#REF!</v>
      </c>
      <c r="K317" s="61"/>
    </row>
    <row r="318" spans="1:11" s="58" customFormat="1" ht="27" customHeight="1">
      <c r="A318" s="61" t="s">
        <v>46</v>
      </c>
      <c r="B318" s="61" t="s">
        <v>47</v>
      </c>
      <c r="C318" s="59" t="e">
        <f t="shared" si="67"/>
        <v>#REF!</v>
      </c>
      <c r="D318" s="60" t="e">
        <f t="shared" si="68"/>
        <v>#REF!</v>
      </c>
      <c r="E318" s="59" t="e">
        <f>COUNTIF(#REF!,B318&amp;LEFT($E$29,1))</f>
        <v>#REF!</v>
      </c>
      <c r="F318" s="60" t="e">
        <f>SUMIF(#REF!,B318&amp;LEFT($E$29,1),#REF!)</f>
        <v>#REF!</v>
      </c>
      <c r="G318" s="59" t="e">
        <f>COUNTIF(#REF!,B318&amp;LEFT($G$29,1))</f>
        <v>#REF!</v>
      </c>
      <c r="H318" s="60" t="e">
        <f>SUMIF(#REF!,B318&amp;LEFT($G$29,1),#REF!)</f>
        <v>#REF!</v>
      </c>
      <c r="I318" s="59" t="e">
        <f>COUNTIF(#REF!,B318&amp;LEFT($I$29,1))</f>
        <v>#REF!</v>
      </c>
      <c r="J318" s="60" t="e">
        <f>SUMIF(#REF!,B318&amp;LEFT($I$29,1),#REF!)</f>
        <v>#REF!</v>
      </c>
      <c r="K318" s="61"/>
    </row>
    <row r="319" spans="1:11" s="58" customFormat="1" ht="27" customHeight="1">
      <c r="A319" s="61" t="s">
        <v>4</v>
      </c>
      <c r="B319" s="61" t="s">
        <v>5</v>
      </c>
      <c r="C319" s="59" t="e">
        <f t="shared" si="67"/>
        <v>#REF!</v>
      </c>
      <c r="D319" s="60" t="e">
        <f t="shared" si="68"/>
        <v>#REF!</v>
      </c>
      <c r="E319" s="59" t="e">
        <f>COUNTIF(#REF!,B319&amp;LEFT($E$29,1))</f>
        <v>#REF!</v>
      </c>
      <c r="F319" s="60" t="e">
        <f>SUMIF(#REF!,B319&amp;LEFT($E$29,1),#REF!)</f>
        <v>#REF!</v>
      </c>
      <c r="G319" s="59" t="e">
        <f>COUNTIF(#REF!,B319&amp;LEFT($G$29,1))</f>
        <v>#REF!</v>
      </c>
      <c r="H319" s="60" t="e">
        <f>SUMIF(#REF!,B319&amp;LEFT($G$29,1),#REF!)</f>
        <v>#REF!</v>
      </c>
      <c r="I319" s="59" t="e">
        <f>COUNTIF(#REF!,B319&amp;LEFT($I$29,1))</f>
        <v>#REF!</v>
      </c>
      <c r="J319" s="60" t="e">
        <f>SUMIF(#REF!,B319&amp;LEFT($I$29,1),#REF!)</f>
        <v>#REF!</v>
      </c>
      <c r="K319" s="61"/>
    </row>
    <row r="320" spans="1:11" s="58" customFormat="1" ht="27" customHeight="1">
      <c r="A320" s="61" t="s">
        <v>6</v>
      </c>
      <c r="B320" s="61" t="s">
        <v>7</v>
      </c>
      <c r="C320" s="59" t="e">
        <f t="shared" si="67"/>
        <v>#REF!</v>
      </c>
      <c r="D320" s="60" t="e">
        <f t="shared" si="68"/>
        <v>#REF!</v>
      </c>
      <c r="E320" s="59" t="e">
        <f>COUNTIF(#REF!,B320&amp;LEFT($E$29,1))</f>
        <v>#REF!</v>
      </c>
      <c r="F320" s="60" t="e">
        <f>SUMIF(#REF!,B320&amp;LEFT($E$29,1),#REF!)</f>
        <v>#REF!</v>
      </c>
      <c r="G320" s="59" t="e">
        <f>COUNTIF(#REF!,B320&amp;LEFT($G$29,1))</f>
        <v>#REF!</v>
      </c>
      <c r="H320" s="60" t="e">
        <f>SUMIF(#REF!,B320&amp;LEFT($G$29,1),#REF!)</f>
        <v>#REF!</v>
      </c>
      <c r="I320" s="59" t="e">
        <f>COUNTIF(#REF!,B320&amp;LEFT($I$29,1))</f>
        <v>#REF!</v>
      </c>
      <c r="J320" s="60" t="e">
        <f>SUMIF(#REF!,B320&amp;LEFT($I$29,1),#REF!)</f>
        <v>#REF!</v>
      </c>
      <c r="K320" s="61"/>
    </row>
    <row r="321" spans="1:11" s="58" customFormat="1" ht="27" customHeight="1">
      <c r="A321" s="61" t="s">
        <v>89</v>
      </c>
      <c r="B321" s="61" t="s">
        <v>90</v>
      </c>
      <c r="C321" s="59" t="e">
        <f t="shared" si="67"/>
        <v>#REF!</v>
      </c>
      <c r="D321" s="60" t="e">
        <f t="shared" si="68"/>
        <v>#REF!</v>
      </c>
      <c r="E321" s="59" t="e">
        <f>COUNTIF(#REF!,B321&amp;LEFT($E$29,1))</f>
        <v>#REF!</v>
      </c>
      <c r="F321" s="60" t="e">
        <f>SUMIF(#REF!,B321&amp;LEFT($E$29,1),#REF!)</f>
        <v>#REF!</v>
      </c>
      <c r="G321" s="59" t="e">
        <f>COUNTIF(#REF!,B321&amp;LEFT($G$29,1))</f>
        <v>#REF!</v>
      </c>
      <c r="H321" s="60" t="e">
        <f>SUMIF(#REF!,B321&amp;LEFT($G$29,1),#REF!)</f>
        <v>#REF!</v>
      </c>
      <c r="I321" s="59" t="e">
        <f>COUNTIF(#REF!,B321&amp;LEFT($I$29,1))</f>
        <v>#REF!</v>
      </c>
      <c r="J321" s="60" t="e">
        <f>SUMIF(#REF!,B321&amp;LEFT($I$29,1),#REF!)</f>
        <v>#REF!</v>
      </c>
      <c r="K321" s="61"/>
    </row>
    <row r="322" spans="1:11" s="58" customFormat="1" ht="27" customHeight="1">
      <c r="A322" s="61" t="s">
        <v>48</v>
      </c>
      <c r="B322" s="61" t="s">
        <v>49</v>
      </c>
      <c r="C322" s="59" t="e">
        <f t="shared" si="67"/>
        <v>#REF!</v>
      </c>
      <c r="D322" s="60" t="e">
        <f t="shared" si="68"/>
        <v>#REF!</v>
      </c>
      <c r="E322" s="59" t="e">
        <f>COUNTIF(#REF!,B322&amp;LEFT($E$29,1))</f>
        <v>#REF!</v>
      </c>
      <c r="F322" s="60" t="e">
        <f>SUMIF(#REF!,B322&amp;LEFT($E$29,1),#REF!)</f>
        <v>#REF!</v>
      </c>
      <c r="G322" s="59" t="e">
        <f>COUNTIF(#REF!,B322&amp;LEFT($G$29,1))</f>
        <v>#REF!</v>
      </c>
      <c r="H322" s="60" t="e">
        <f>SUMIF(#REF!,B322&amp;LEFT($G$29,1),#REF!)</f>
        <v>#REF!</v>
      </c>
      <c r="I322" s="59" t="e">
        <f>COUNTIF(#REF!,B322&amp;LEFT($I$29,1))</f>
        <v>#REF!</v>
      </c>
      <c r="J322" s="60" t="e">
        <f>SUMIF(#REF!,B322&amp;LEFT($I$29,1),#REF!)</f>
        <v>#REF!</v>
      </c>
      <c r="K322" s="61"/>
    </row>
    <row r="323" spans="1:11" s="58" customFormat="1" ht="27" customHeight="1">
      <c r="A323" s="61" t="s">
        <v>50</v>
      </c>
      <c r="B323" s="61" t="s">
        <v>51</v>
      </c>
      <c r="C323" s="59" t="e">
        <f t="shared" si="67"/>
        <v>#REF!</v>
      </c>
      <c r="D323" s="60" t="e">
        <f t="shared" si="68"/>
        <v>#REF!</v>
      </c>
      <c r="E323" s="59" t="e">
        <f>COUNTIF(#REF!,B323&amp;LEFT($E$29,1))</f>
        <v>#REF!</v>
      </c>
      <c r="F323" s="60" t="e">
        <f>SUMIF(#REF!,B323&amp;LEFT($E$29,1),#REF!)</f>
        <v>#REF!</v>
      </c>
      <c r="G323" s="59" t="e">
        <f>COUNTIF(#REF!,B323&amp;LEFT($G$29,1))</f>
        <v>#REF!</v>
      </c>
      <c r="H323" s="60" t="e">
        <f>SUMIF(#REF!,B323&amp;LEFT($G$29,1),#REF!)</f>
        <v>#REF!</v>
      </c>
      <c r="I323" s="59" t="e">
        <f>COUNTIF(#REF!,B323&amp;LEFT($I$29,1))</f>
        <v>#REF!</v>
      </c>
      <c r="J323" s="60" t="e">
        <f>SUMIF(#REF!,B323&amp;LEFT($I$29,1),#REF!)</f>
        <v>#REF!</v>
      </c>
      <c r="K323" s="61"/>
    </row>
    <row r="324" spans="1:11" s="58" customFormat="1" ht="27" customHeight="1">
      <c r="A324" s="61" t="s">
        <v>3065</v>
      </c>
      <c r="B324" s="61" t="s">
        <v>3066</v>
      </c>
      <c r="C324" s="59" t="e">
        <f t="shared" si="67"/>
        <v>#REF!</v>
      </c>
      <c r="D324" s="60" t="e">
        <f t="shared" si="68"/>
        <v>#REF!</v>
      </c>
      <c r="E324" s="59" t="e">
        <f>COUNTIF(#REF!,B324&amp;LEFT($E$29,1))</f>
        <v>#REF!</v>
      </c>
      <c r="F324" s="60" t="e">
        <f>SUMIF(#REF!,B324&amp;LEFT($E$29,1),#REF!)</f>
        <v>#REF!</v>
      </c>
      <c r="G324" s="59" t="e">
        <f>COUNTIF(#REF!,B324&amp;LEFT($G$29,1))</f>
        <v>#REF!</v>
      </c>
      <c r="H324" s="60" t="e">
        <f>SUMIF(#REF!,B324&amp;LEFT($G$29,1),#REF!)</f>
        <v>#REF!</v>
      </c>
      <c r="I324" s="59" t="e">
        <f>COUNTIF(#REF!,B324&amp;LEFT($I$29,1))</f>
        <v>#REF!</v>
      </c>
      <c r="J324" s="60" t="e">
        <f>SUMIF(#REF!,B324&amp;LEFT($I$29,1),#REF!)</f>
        <v>#REF!</v>
      </c>
      <c r="K324" s="61"/>
    </row>
  </sheetData>
  <mergeCells count="76">
    <mergeCell ref="R2:S2"/>
    <mergeCell ref="T2:U2"/>
    <mergeCell ref="V2:W2"/>
    <mergeCell ref="K272:K273"/>
    <mergeCell ref="A299:A300"/>
    <mergeCell ref="C299:D299"/>
    <mergeCell ref="E299:F299"/>
    <mergeCell ref="G299:H299"/>
    <mergeCell ref="I299:J299"/>
    <mergeCell ref="K299:K300"/>
    <mergeCell ref="A272:A273"/>
    <mergeCell ref="C272:D272"/>
    <mergeCell ref="E272:F272"/>
    <mergeCell ref="G272:H272"/>
    <mergeCell ref="I272:J272"/>
    <mergeCell ref="K218:K219"/>
    <mergeCell ref="K245:K246"/>
    <mergeCell ref="A218:A219"/>
    <mergeCell ref="C218:D218"/>
    <mergeCell ref="E218:F218"/>
    <mergeCell ref="G218:H218"/>
    <mergeCell ref="I218:J218"/>
    <mergeCell ref="A245:A246"/>
    <mergeCell ref="C245:D245"/>
    <mergeCell ref="E245:F245"/>
    <mergeCell ref="G245:H245"/>
    <mergeCell ref="I245:J245"/>
    <mergeCell ref="K164:K165"/>
    <mergeCell ref="A191:A192"/>
    <mergeCell ref="C191:D191"/>
    <mergeCell ref="E191:F191"/>
    <mergeCell ref="G191:H191"/>
    <mergeCell ref="I191:J191"/>
    <mergeCell ref="K191:K192"/>
    <mergeCell ref="A164:A165"/>
    <mergeCell ref="C164:D164"/>
    <mergeCell ref="E164:F164"/>
    <mergeCell ref="G164:H164"/>
    <mergeCell ref="I164:J164"/>
    <mergeCell ref="K110:K111"/>
    <mergeCell ref="A137:A138"/>
    <mergeCell ref="C137:D137"/>
    <mergeCell ref="E137:F137"/>
    <mergeCell ref="G137:H137"/>
    <mergeCell ref="I137:J137"/>
    <mergeCell ref="K137:K138"/>
    <mergeCell ref="A110:A111"/>
    <mergeCell ref="C110:D110"/>
    <mergeCell ref="E110:F110"/>
    <mergeCell ref="G110:H110"/>
    <mergeCell ref="I110:J110"/>
    <mergeCell ref="A2:A3"/>
    <mergeCell ref="C2:D2"/>
    <mergeCell ref="E2:F2"/>
    <mergeCell ref="G2:H2"/>
    <mergeCell ref="A56:A57"/>
    <mergeCell ref="A29:A30"/>
    <mergeCell ref="C29:D29"/>
    <mergeCell ref="E29:F29"/>
    <mergeCell ref="G29:H29"/>
    <mergeCell ref="A83:A84"/>
    <mergeCell ref="C83:D83"/>
    <mergeCell ref="E83:F83"/>
    <mergeCell ref="G83:H83"/>
    <mergeCell ref="I56:J56"/>
    <mergeCell ref="G56:H56"/>
    <mergeCell ref="K56:K57"/>
    <mergeCell ref="I83:J83"/>
    <mergeCell ref="K83:K84"/>
    <mergeCell ref="E56:F56"/>
    <mergeCell ref="C56:D56"/>
    <mergeCell ref="M2:M3"/>
    <mergeCell ref="I2:J2"/>
    <mergeCell ref="K2:K3"/>
    <mergeCell ref="I29:J29"/>
    <mergeCell ref="K29:K30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Y13"/>
  <sheetViews>
    <sheetView showZeros="0" view="pageBreakPreview" topLeftCell="K1" zoomScale="160" zoomScaleNormal="100" zoomScaleSheetLayoutView="160" workbookViewId="0">
      <selection activeCell="AA5" sqref="AA5"/>
    </sheetView>
  </sheetViews>
  <sheetFormatPr defaultColWidth="10.77734375" defaultRowHeight="24.95" customHeight="1"/>
  <cols>
    <col min="1" max="1" width="12.77734375" style="112" customWidth="1"/>
    <col min="2" max="25" width="6.77734375" style="112" customWidth="1"/>
    <col min="26" max="259" width="10.77734375" style="112"/>
    <col min="260" max="260" width="6.77734375" style="112" customWidth="1"/>
    <col min="261" max="269" width="10.77734375" style="112" customWidth="1"/>
    <col min="270" max="270" width="5.77734375" style="112" customWidth="1"/>
    <col min="271" max="515" width="10.77734375" style="112"/>
    <col min="516" max="516" width="6.77734375" style="112" customWidth="1"/>
    <col min="517" max="525" width="10.77734375" style="112" customWidth="1"/>
    <col min="526" max="526" width="5.77734375" style="112" customWidth="1"/>
    <col min="527" max="771" width="10.77734375" style="112"/>
    <col min="772" max="772" width="6.77734375" style="112" customWidth="1"/>
    <col min="773" max="781" width="10.77734375" style="112" customWidth="1"/>
    <col min="782" max="782" width="5.77734375" style="112" customWidth="1"/>
    <col min="783" max="1027" width="10.77734375" style="112"/>
    <col min="1028" max="1028" width="6.77734375" style="112" customWidth="1"/>
    <col min="1029" max="1037" width="10.77734375" style="112" customWidth="1"/>
    <col min="1038" max="1038" width="5.77734375" style="112" customWidth="1"/>
    <col min="1039" max="1283" width="10.77734375" style="112"/>
    <col min="1284" max="1284" width="6.77734375" style="112" customWidth="1"/>
    <col min="1285" max="1293" width="10.77734375" style="112" customWidth="1"/>
    <col min="1294" max="1294" width="5.77734375" style="112" customWidth="1"/>
    <col min="1295" max="1539" width="10.77734375" style="112"/>
    <col min="1540" max="1540" width="6.77734375" style="112" customWidth="1"/>
    <col min="1541" max="1549" width="10.77734375" style="112" customWidth="1"/>
    <col min="1550" max="1550" width="5.77734375" style="112" customWidth="1"/>
    <col min="1551" max="1795" width="10.77734375" style="112"/>
    <col min="1796" max="1796" width="6.77734375" style="112" customWidth="1"/>
    <col min="1797" max="1805" width="10.77734375" style="112" customWidth="1"/>
    <col min="1806" max="1806" width="5.77734375" style="112" customWidth="1"/>
    <col min="1807" max="2051" width="10.77734375" style="112"/>
    <col min="2052" max="2052" width="6.77734375" style="112" customWidth="1"/>
    <col min="2053" max="2061" width="10.77734375" style="112" customWidth="1"/>
    <col min="2062" max="2062" width="5.77734375" style="112" customWidth="1"/>
    <col min="2063" max="2307" width="10.77734375" style="112"/>
    <col min="2308" max="2308" width="6.77734375" style="112" customWidth="1"/>
    <col min="2309" max="2317" width="10.77734375" style="112" customWidth="1"/>
    <col min="2318" max="2318" width="5.77734375" style="112" customWidth="1"/>
    <col min="2319" max="2563" width="10.77734375" style="112"/>
    <col min="2564" max="2564" width="6.77734375" style="112" customWidth="1"/>
    <col min="2565" max="2573" width="10.77734375" style="112" customWidth="1"/>
    <col min="2574" max="2574" width="5.77734375" style="112" customWidth="1"/>
    <col min="2575" max="2819" width="10.77734375" style="112"/>
    <col min="2820" max="2820" width="6.77734375" style="112" customWidth="1"/>
    <col min="2821" max="2829" width="10.77734375" style="112" customWidth="1"/>
    <col min="2830" max="2830" width="5.77734375" style="112" customWidth="1"/>
    <col min="2831" max="3075" width="10.77734375" style="112"/>
    <col min="3076" max="3076" width="6.77734375" style="112" customWidth="1"/>
    <col min="3077" max="3085" width="10.77734375" style="112" customWidth="1"/>
    <col min="3086" max="3086" width="5.77734375" style="112" customWidth="1"/>
    <col min="3087" max="3331" width="10.77734375" style="112"/>
    <col min="3332" max="3332" width="6.77734375" style="112" customWidth="1"/>
    <col min="3333" max="3341" width="10.77734375" style="112" customWidth="1"/>
    <col min="3342" max="3342" width="5.77734375" style="112" customWidth="1"/>
    <col min="3343" max="3587" width="10.77734375" style="112"/>
    <col min="3588" max="3588" width="6.77734375" style="112" customWidth="1"/>
    <col min="3589" max="3597" width="10.77734375" style="112" customWidth="1"/>
    <col min="3598" max="3598" width="5.77734375" style="112" customWidth="1"/>
    <col min="3599" max="3843" width="10.77734375" style="112"/>
    <col min="3844" max="3844" width="6.77734375" style="112" customWidth="1"/>
    <col min="3845" max="3853" width="10.77734375" style="112" customWidth="1"/>
    <col min="3854" max="3854" width="5.77734375" style="112" customWidth="1"/>
    <col min="3855" max="4099" width="10.77734375" style="112"/>
    <col min="4100" max="4100" width="6.77734375" style="112" customWidth="1"/>
    <col min="4101" max="4109" width="10.77734375" style="112" customWidth="1"/>
    <col min="4110" max="4110" width="5.77734375" style="112" customWidth="1"/>
    <col min="4111" max="4355" width="10.77734375" style="112"/>
    <col min="4356" max="4356" width="6.77734375" style="112" customWidth="1"/>
    <col min="4357" max="4365" width="10.77734375" style="112" customWidth="1"/>
    <col min="4366" max="4366" width="5.77734375" style="112" customWidth="1"/>
    <col min="4367" max="4611" width="10.77734375" style="112"/>
    <col min="4612" max="4612" width="6.77734375" style="112" customWidth="1"/>
    <col min="4613" max="4621" width="10.77734375" style="112" customWidth="1"/>
    <col min="4622" max="4622" width="5.77734375" style="112" customWidth="1"/>
    <col min="4623" max="4867" width="10.77734375" style="112"/>
    <col min="4868" max="4868" width="6.77734375" style="112" customWidth="1"/>
    <col min="4869" max="4877" width="10.77734375" style="112" customWidth="1"/>
    <col min="4878" max="4878" width="5.77734375" style="112" customWidth="1"/>
    <col min="4879" max="5123" width="10.77734375" style="112"/>
    <col min="5124" max="5124" width="6.77734375" style="112" customWidth="1"/>
    <col min="5125" max="5133" width="10.77734375" style="112" customWidth="1"/>
    <col min="5134" max="5134" width="5.77734375" style="112" customWidth="1"/>
    <col min="5135" max="5379" width="10.77734375" style="112"/>
    <col min="5380" max="5380" width="6.77734375" style="112" customWidth="1"/>
    <col min="5381" max="5389" width="10.77734375" style="112" customWidth="1"/>
    <col min="5390" max="5390" width="5.77734375" style="112" customWidth="1"/>
    <col min="5391" max="5635" width="10.77734375" style="112"/>
    <col min="5636" max="5636" width="6.77734375" style="112" customWidth="1"/>
    <col min="5637" max="5645" width="10.77734375" style="112" customWidth="1"/>
    <col min="5646" max="5646" width="5.77734375" style="112" customWidth="1"/>
    <col min="5647" max="5891" width="10.77734375" style="112"/>
    <col min="5892" max="5892" width="6.77734375" style="112" customWidth="1"/>
    <col min="5893" max="5901" width="10.77734375" style="112" customWidth="1"/>
    <col min="5902" max="5902" width="5.77734375" style="112" customWidth="1"/>
    <col min="5903" max="6147" width="10.77734375" style="112"/>
    <col min="6148" max="6148" width="6.77734375" style="112" customWidth="1"/>
    <col min="6149" max="6157" width="10.77734375" style="112" customWidth="1"/>
    <col min="6158" max="6158" width="5.77734375" style="112" customWidth="1"/>
    <col min="6159" max="6403" width="10.77734375" style="112"/>
    <col min="6404" max="6404" width="6.77734375" style="112" customWidth="1"/>
    <col min="6405" max="6413" width="10.77734375" style="112" customWidth="1"/>
    <col min="6414" max="6414" width="5.77734375" style="112" customWidth="1"/>
    <col min="6415" max="6659" width="10.77734375" style="112"/>
    <col min="6660" max="6660" width="6.77734375" style="112" customWidth="1"/>
    <col min="6661" max="6669" width="10.77734375" style="112" customWidth="1"/>
    <col min="6670" max="6670" width="5.77734375" style="112" customWidth="1"/>
    <col min="6671" max="6915" width="10.77734375" style="112"/>
    <col min="6916" max="6916" width="6.77734375" style="112" customWidth="1"/>
    <col min="6917" max="6925" width="10.77734375" style="112" customWidth="1"/>
    <col min="6926" max="6926" width="5.77734375" style="112" customWidth="1"/>
    <col min="6927" max="7171" width="10.77734375" style="112"/>
    <col min="7172" max="7172" width="6.77734375" style="112" customWidth="1"/>
    <col min="7173" max="7181" width="10.77734375" style="112" customWidth="1"/>
    <col min="7182" max="7182" width="5.77734375" style="112" customWidth="1"/>
    <col min="7183" max="7427" width="10.77734375" style="112"/>
    <col min="7428" max="7428" width="6.77734375" style="112" customWidth="1"/>
    <col min="7429" max="7437" width="10.77734375" style="112" customWidth="1"/>
    <col min="7438" max="7438" width="5.77734375" style="112" customWidth="1"/>
    <col min="7439" max="7683" width="10.77734375" style="112"/>
    <col min="7684" max="7684" width="6.77734375" style="112" customWidth="1"/>
    <col min="7685" max="7693" width="10.77734375" style="112" customWidth="1"/>
    <col min="7694" max="7694" width="5.77734375" style="112" customWidth="1"/>
    <col min="7695" max="7939" width="10.77734375" style="112"/>
    <col min="7940" max="7940" width="6.77734375" style="112" customWidth="1"/>
    <col min="7941" max="7949" width="10.77734375" style="112" customWidth="1"/>
    <col min="7950" max="7950" width="5.77734375" style="112" customWidth="1"/>
    <col min="7951" max="8195" width="10.77734375" style="112"/>
    <col min="8196" max="8196" width="6.77734375" style="112" customWidth="1"/>
    <col min="8197" max="8205" width="10.77734375" style="112" customWidth="1"/>
    <col min="8206" max="8206" width="5.77734375" style="112" customWidth="1"/>
    <col min="8207" max="8451" width="10.77734375" style="112"/>
    <col min="8452" max="8452" width="6.77734375" style="112" customWidth="1"/>
    <col min="8453" max="8461" width="10.77734375" style="112" customWidth="1"/>
    <col min="8462" max="8462" width="5.77734375" style="112" customWidth="1"/>
    <col min="8463" max="8707" width="10.77734375" style="112"/>
    <col min="8708" max="8708" width="6.77734375" style="112" customWidth="1"/>
    <col min="8709" max="8717" width="10.77734375" style="112" customWidth="1"/>
    <col min="8718" max="8718" width="5.77734375" style="112" customWidth="1"/>
    <col min="8719" max="8963" width="10.77734375" style="112"/>
    <col min="8964" max="8964" width="6.77734375" style="112" customWidth="1"/>
    <col min="8965" max="8973" width="10.77734375" style="112" customWidth="1"/>
    <col min="8974" max="8974" width="5.77734375" style="112" customWidth="1"/>
    <col min="8975" max="9219" width="10.77734375" style="112"/>
    <col min="9220" max="9220" width="6.77734375" style="112" customWidth="1"/>
    <col min="9221" max="9229" width="10.77734375" style="112" customWidth="1"/>
    <col min="9230" max="9230" width="5.77734375" style="112" customWidth="1"/>
    <col min="9231" max="9475" width="10.77734375" style="112"/>
    <col min="9476" max="9476" width="6.77734375" style="112" customWidth="1"/>
    <col min="9477" max="9485" width="10.77734375" style="112" customWidth="1"/>
    <col min="9486" max="9486" width="5.77734375" style="112" customWidth="1"/>
    <col min="9487" max="9731" width="10.77734375" style="112"/>
    <col min="9732" max="9732" width="6.77734375" style="112" customWidth="1"/>
    <col min="9733" max="9741" width="10.77734375" style="112" customWidth="1"/>
    <col min="9742" max="9742" width="5.77734375" style="112" customWidth="1"/>
    <col min="9743" max="9987" width="10.77734375" style="112"/>
    <col min="9988" max="9988" width="6.77734375" style="112" customWidth="1"/>
    <col min="9989" max="9997" width="10.77734375" style="112" customWidth="1"/>
    <col min="9998" max="9998" width="5.77734375" style="112" customWidth="1"/>
    <col min="9999" max="10243" width="10.77734375" style="112"/>
    <col min="10244" max="10244" width="6.77734375" style="112" customWidth="1"/>
    <col min="10245" max="10253" width="10.77734375" style="112" customWidth="1"/>
    <col min="10254" max="10254" width="5.77734375" style="112" customWidth="1"/>
    <col min="10255" max="10499" width="10.77734375" style="112"/>
    <col min="10500" max="10500" width="6.77734375" style="112" customWidth="1"/>
    <col min="10501" max="10509" width="10.77734375" style="112" customWidth="1"/>
    <col min="10510" max="10510" width="5.77734375" style="112" customWidth="1"/>
    <col min="10511" max="10755" width="10.77734375" style="112"/>
    <col min="10756" max="10756" width="6.77734375" style="112" customWidth="1"/>
    <col min="10757" max="10765" width="10.77734375" style="112" customWidth="1"/>
    <col min="10766" max="10766" width="5.77734375" style="112" customWidth="1"/>
    <col min="10767" max="11011" width="10.77734375" style="112"/>
    <col min="11012" max="11012" width="6.77734375" style="112" customWidth="1"/>
    <col min="11013" max="11021" width="10.77734375" style="112" customWidth="1"/>
    <col min="11022" max="11022" width="5.77734375" style="112" customWidth="1"/>
    <col min="11023" max="11267" width="10.77734375" style="112"/>
    <col min="11268" max="11268" width="6.77734375" style="112" customWidth="1"/>
    <col min="11269" max="11277" width="10.77734375" style="112" customWidth="1"/>
    <col min="11278" max="11278" width="5.77734375" style="112" customWidth="1"/>
    <col min="11279" max="11523" width="10.77734375" style="112"/>
    <col min="11524" max="11524" width="6.77734375" style="112" customWidth="1"/>
    <col min="11525" max="11533" width="10.77734375" style="112" customWidth="1"/>
    <col min="11534" max="11534" width="5.77734375" style="112" customWidth="1"/>
    <col min="11535" max="11779" width="10.77734375" style="112"/>
    <col min="11780" max="11780" width="6.77734375" style="112" customWidth="1"/>
    <col min="11781" max="11789" width="10.77734375" style="112" customWidth="1"/>
    <col min="11790" max="11790" width="5.77734375" style="112" customWidth="1"/>
    <col min="11791" max="12035" width="10.77734375" style="112"/>
    <col min="12036" max="12036" width="6.77734375" style="112" customWidth="1"/>
    <col min="12037" max="12045" width="10.77734375" style="112" customWidth="1"/>
    <col min="12046" max="12046" width="5.77734375" style="112" customWidth="1"/>
    <col min="12047" max="12291" width="10.77734375" style="112"/>
    <col min="12292" max="12292" width="6.77734375" style="112" customWidth="1"/>
    <col min="12293" max="12301" width="10.77734375" style="112" customWidth="1"/>
    <col min="12302" max="12302" width="5.77734375" style="112" customWidth="1"/>
    <col min="12303" max="12547" width="10.77734375" style="112"/>
    <col min="12548" max="12548" width="6.77734375" style="112" customWidth="1"/>
    <col min="12549" max="12557" width="10.77734375" style="112" customWidth="1"/>
    <col min="12558" max="12558" width="5.77734375" style="112" customWidth="1"/>
    <col min="12559" max="12803" width="10.77734375" style="112"/>
    <col min="12804" max="12804" width="6.77734375" style="112" customWidth="1"/>
    <col min="12805" max="12813" width="10.77734375" style="112" customWidth="1"/>
    <col min="12814" max="12814" width="5.77734375" style="112" customWidth="1"/>
    <col min="12815" max="13059" width="10.77734375" style="112"/>
    <col min="13060" max="13060" width="6.77734375" style="112" customWidth="1"/>
    <col min="13061" max="13069" width="10.77734375" style="112" customWidth="1"/>
    <col min="13070" max="13070" width="5.77734375" style="112" customWidth="1"/>
    <col min="13071" max="13315" width="10.77734375" style="112"/>
    <col min="13316" max="13316" width="6.77734375" style="112" customWidth="1"/>
    <col min="13317" max="13325" width="10.77734375" style="112" customWidth="1"/>
    <col min="13326" max="13326" width="5.77734375" style="112" customWidth="1"/>
    <col min="13327" max="13571" width="10.77734375" style="112"/>
    <col min="13572" max="13572" width="6.77734375" style="112" customWidth="1"/>
    <col min="13573" max="13581" width="10.77734375" style="112" customWidth="1"/>
    <col min="13582" max="13582" width="5.77734375" style="112" customWidth="1"/>
    <col min="13583" max="13827" width="10.77734375" style="112"/>
    <col min="13828" max="13828" width="6.77734375" style="112" customWidth="1"/>
    <col min="13829" max="13837" width="10.77734375" style="112" customWidth="1"/>
    <col min="13838" max="13838" width="5.77734375" style="112" customWidth="1"/>
    <col min="13839" max="14083" width="10.77734375" style="112"/>
    <col min="14084" max="14084" width="6.77734375" style="112" customWidth="1"/>
    <col min="14085" max="14093" width="10.77734375" style="112" customWidth="1"/>
    <col min="14094" max="14094" width="5.77734375" style="112" customWidth="1"/>
    <col min="14095" max="14339" width="10.77734375" style="112"/>
    <col min="14340" max="14340" width="6.77734375" style="112" customWidth="1"/>
    <col min="14341" max="14349" width="10.77734375" style="112" customWidth="1"/>
    <col min="14350" max="14350" width="5.77734375" style="112" customWidth="1"/>
    <col min="14351" max="14595" width="10.77734375" style="112"/>
    <col min="14596" max="14596" width="6.77734375" style="112" customWidth="1"/>
    <col min="14597" max="14605" width="10.77734375" style="112" customWidth="1"/>
    <col min="14606" max="14606" width="5.77734375" style="112" customWidth="1"/>
    <col min="14607" max="14851" width="10.77734375" style="112"/>
    <col min="14852" max="14852" width="6.77734375" style="112" customWidth="1"/>
    <col min="14853" max="14861" width="10.77734375" style="112" customWidth="1"/>
    <col min="14862" max="14862" width="5.77734375" style="112" customWidth="1"/>
    <col min="14863" max="15107" width="10.77734375" style="112"/>
    <col min="15108" max="15108" width="6.77734375" style="112" customWidth="1"/>
    <col min="15109" max="15117" width="10.77734375" style="112" customWidth="1"/>
    <col min="15118" max="15118" width="5.77734375" style="112" customWidth="1"/>
    <col min="15119" max="15363" width="10.77734375" style="112"/>
    <col min="15364" max="15364" width="6.77734375" style="112" customWidth="1"/>
    <col min="15365" max="15373" width="10.77734375" style="112" customWidth="1"/>
    <col min="15374" max="15374" width="5.77734375" style="112" customWidth="1"/>
    <col min="15375" max="15619" width="10.77734375" style="112"/>
    <col min="15620" max="15620" width="6.77734375" style="112" customWidth="1"/>
    <col min="15621" max="15629" width="10.77734375" style="112" customWidth="1"/>
    <col min="15630" max="15630" width="5.77734375" style="112" customWidth="1"/>
    <col min="15631" max="15875" width="10.77734375" style="112"/>
    <col min="15876" max="15876" width="6.77734375" style="112" customWidth="1"/>
    <col min="15877" max="15885" width="10.77734375" style="112" customWidth="1"/>
    <col min="15886" max="15886" width="5.77734375" style="112" customWidth="1"/>
    <col min="15887" max="16131" width="10.77734375" style="112"/>
    <col min="16132" max="16132" width="6.77734375" style="112" customWidth="1"/>
    <col min="16133" max="16141" width="10.77734375" style="112" customWidth="1"/>
    <col min="16142" max="16142" width="5.77734375" style="112" customWidth="1"/>
    <col min="16143" max="16384" width="10.77734375" style="112"/>
  </cols>
  <sheetData>
    <row r="1" spans="1:25" ht="30" customHeight="1"/>
    <row r="2" spans="1:25" ht="30" customHeight="1">
      <c r="A2" s="133" t="s">
        <v>3184</v>
      </c>
      <c r="B2" s="133" t="s">
        <v>9</v>
      </c>
      <c r="C2" s="132" t="str">
        <f>집계표!$A5</f>
        <v>전</v>
      </c>
      <c r="D2" s="132" t="str">
        <f>집계표!$A6</f>
        <v>답</v>
      </c>
      <c r="E2" s="132" t="str">
        <f>집계표!$A7</f>
        <v>과수원</v>
      </c>
      <c r="F2" s="144" t="str">
        <f>집계표!$A8</f>
        <v>목장</v>
      </c>
      <c r="G2" s="132" t="str">
        <f>집계표!$A9</f>
        <v>임야</v>
      </c>
      <c r="H2" s="132" t="str">
        <f>집계표!$A10</f>
        <v>염전</v>
      </c>
      <c r="I2" s="132" t="str">
        <f>집계표!$A11</f>
        <v>대지</v>
      </c>
      <c r="J2" s="144" t="str">
        <f>집계표!$A12</f>
        <v>공장</v>
      </c>
      <c r="K2" s="132" t="str">
        <f>집계표!$A13</f>
        <v>주차장</v>
      </c>
      <c r="L2" s="144" t="str">
        <f>집계표!$A14</f>
        <v>주유소</v>
      </c>
      <c r="M2" s="144" t="str">
        <f>집계표!$A15</f>
        <v>창고</v>
      </c>
      <c r="N2" s="132" t="str">
        <f>집계표!$A16</f>
        <v>도로</v>
      </c>
      <c r="O2" s="132" t="str">
        <f>집계표!$A17</f>
        <v>수도</v>
      </c>
      <c r="P2" s="132" t="str">
        <f>집계표!$A18</f>
        <v>제방</v>
      </c>
      <c r="Q2" s="132" t="str">
        <f>집계표!$A19</f>
        <v>하천</v>
      </c>
      <c r="R2" s="132" t="str">
        <f>집계표!$A20</f>
        <v>구거</v>
      </c>
      <c r="S2" s="132" t="str">
        <f>집계표!$A21</f>
        <v>유지</v>
      </c>
      <c r="T2" s="144" t="str">
        <f>집계표!$A22</f>
        <v>종교용지</v>
      </c>
      <c r="U2" s="132" t="str">
        <f>집계표!$A23</f>
        <v>학교용지</v>
      </c>
      <c r="V2" s="132" t="str">
        <f>집계표!$A24</f>
        <v>철도용지</v>
      </c>
      <c r="W2" s="144" t="str">
        <f>집계표!$A25</f>
        <v>묘지</v>
      </c>
      <c r="X2" s="132" t="str">
        <f>집계표!$A26</f>
        <v>잡종지</v>
      </c>
      <c r="Y2" s="144" t="str">
        <f>집계표!$A27</f>
        <v>양어장</v>
      </c>
    </row>
    <row r="3" spans="1:25" ht="30" customHeight="1">
      <c r="A3" s="133" t="s">
        <v>14</v>
      </c>
      <c r="B3" s="162" t="e">
        <f>SUM(C3:Y3)</f>
        <v>#REF!</v>
      </c>
      <c r="C3" s="148" t="e">
        <f>집계표!$C5</f>
        <v>#REF!</v>
      </c>
      <c r="D3" s="148" t="e">
        <f>집계표!$C6</f>
        <v>#REF!</v>
      </c>
      <c r="E3" s="148" t="e">
        <f>집계표!$C7</f>
        <v>#REF!</v>
      </c>
      <c r="F3" s="163" t="e">
        <f>집계표!$C8</f>
        <v>#REF!</v>
      </c>
      <c r="G3" s="148" t="e">
        <f>집계표!$C9</f>
        <v>#REF!</v>
      </c>
      <c r="H3" s="148" t="e">
        <f>집계표!$C10</f>
        <v>#REF!</v>
      </c>
      <c r="I3" s="148" t="e">
        <f>집계표!$C11</f>
        <v>#REF!</v>
      </c>
      <c r="J3" s="163" t="e">
        <f>집계표!$C12</f>
        <v>#REF!</v>
      </c>
      <c r="K3" s="148" t="e">
        <f>집계표!$C13</f>
        <v>#REF!</v>
      </c>
      <c r="L3" s="163" t="e">
        <f>집계표!$C14</f>
        <v>#REF!</v>
      </c>
      <c r="M3" s="163" t="e">
        <f>집계표!$C15</f>
        <v>#REF!</v>
      </c>
      <c r="N3" s="148" t="e">
        <f>집계표!$C16</f>
        <v>#REF!</v>
      </c>
      <c r="O3" s="148" t="e">
        <f>집계표!$C17</f>
        <v>#REF!</v>
      </c>
      <c r="P3" s="148" t="e">
        <f>집계표!$C18</f>
        <v>#REF!</v>
      </c>
      <c r="Q3" s="148" t="e">
        <f>집계표!$C19</f>
        <v>#REF!</v>
      </c>
      <c r="R3" s="148" t="e">
        <f>집계표!$C20</f>
        <v>#REF!</v>
      </c>
      <c r="S3" s="148" t="e">
        <f>집계표!$C21</f>
        <v>#REF!</v>
      </c>
      <c r="T3" s="163" t="e">
        <f>집계표!$C22</f>
        <v>#REF!</v>
      </c>
      <c r="U3" s="148" t="e">
        <f>집계표!$C23</f>
        <v>#REF!</v>
      </c>
      <c r="V3" s="148" t="e">
        <f>집계표!$C24</f>
        <v>#REF!</v>
      </c>
      <c r="W3" s="163" t="e">
        <f>집계표!$C25</f>
        <v>#REF!</v>
      </c>
      <c r="X3" s="148" t="e">
        <f>집계표!$C26</f>
        <v>#REF!</v>
      </c>
      <c r="Y3" s="163" t="e">
        <f>집계표!$C27</f>
        <v>#REF!</v>
      </c>
    </row>
    <row r="4" spans="1:25" ht="30" customHeight="1">
      <c r="A4" s="133" t="s">
        <v>15</v>
      </c>
      <c r="B4" s="151" t="e">
        <f>SUM(C4:Y4)</f>
        <v>#REF!</v>
      </c>
      <c r="C4" s="151" t="e">
        <f>집계표!$D5</f>
        <v>#REF!</v>
      </c>
      <c r="D4" s="151" t="e">
        <f>집계표!$D6</f>
        <v>#REF!</v>
      </c>
      <c r="E4" s="151" t="e">
        <f>집계표!$D7</f>
        <v>#REF!</v>
      </c>
      <c r="F4" s="152" t="e">
        <f>집계표!$D8</f>
        <v>#REF!</v>
      </c>
      <c r="G4" s="151" t="e">
        <f>집계표!$D9</f>
        <v>#REF!</v>
      </c>
      <c r="H4" s="151" t="e">
        <f>집계표!$D10</f>
        <v>#REF!</v>
      </c>
      <c r="I4" s="151" t="e">
        <f>집계표!$D11</f>
        <v>#REF!</v>
      </c>
      <c r="J4" s="152" t="e">
        <f>집계표!$D12</f>
        <v>#REF!</v>
      </c>
      <c r="K4" s="151" t="e">
        <f>집계표!$D13</f>
        <v>#REF!</v>
      </c>
      <c r="L4" s="152" t="e">
        <f>집계표!$D14</f>
        <v>#REF!</v>
      </c>
      <c r="M4" s="152" t="e">
        <f>집계표!$D15</f>
        <v>#REF!</v>
      </c>
      <c r="N4" s="151" t="e">
        <f>집계표!$D16</f>
        <v>#REF!</v>
      </c>
      <c r="O4" s="151" t="e">
        <f>집계표!$D17</f>
        <v>#REF!</v>
      </c>
      <c r="P4" s="151" t="e">
        <f>집계표!$D18</f>
        <v>#REF!</v>
      </c>
      <c r="Q4" s="151" t="e">
        <f>집계표!$D19</f>
        <v>#REF!</v>
      </c>
      <c r="R4" s="151" t="e">
        <f>집계표!$D20</f>
        <v>#REF!</v>
      </c>
      <c r="S4" s="151" t="e">
        <f>집계표!$D21</f>
        <v>#REF!</v>
      </c>
      <c r="T4" s="152" t="e">
        <f>집계표!$D22</f>
        <v>#REF!</v>
      </c>
      <c r="U4" s="151" t="e">
        <f>집계표!$D23</f>
        <v>#REF!</v>
      </c>
      <c r="V4" s="151" t="e">
        <f>집계표!$D24</f>
        <v>#REF!</v>
      </c>
      <c r="W4" s="152" t="e">
        <f>집계표!$D25</f>
        <v>#REF!</v>
      </c>
      <c r="X4" s="151" t="e">
        <f>집계표!$D26</f>
        <v>#REF!</v>
      </c>
      <c r="Y4" s="152" t="e">
        <f>집계표!$D27</f>
        <v>#REF!</v>
      </c>
    </row>
    <row r="5" spans="1:25" ht="30" customHeight="1">
      <c r="A5" s="133" t="s">
        <v>3185</v>
      </c>
      <c r="B5" s="164" t="e">
        <f>SUM(C5:Y5)</f>
        <v>#REF!</v>
      </c>
      <c r="C5" s="164" t="e">
        <f>C4/$B$4*100</f>
        <v>#REF!</v>
      </c>
      <c r="D5" s="164" t="e">
        <f t="shared" ref="D5:Y5" si="0">D4/$B$4*100</f>
        <v>#REF!</v>
      </c>
      <c r="E5" s="164" t="e">
        <f t="shared" si="0"/>
        <v>#REF!</v>
      </c>
      <c r="F5" s="165" t="e">
        <f t="shared" si="0"/>
        <v>#REF!</v>
      </c>
      <c r="G5" s="164" t="e">
        <f t="shared" si="0"/>
        <v>#REF!</v>
      </c>
      <c r="H5" s="164" t="e">
        <f t="shared" si="0"/>
        <v>#REF!</v>
      </c>
      <c r="I5" s="164" t="e">
        <f t="shared" si="0"/>
        <v>#REF!</v>
      </c>
      <c r="J5" s="165" t="e">
        <f t="shared" si="0"/>
        <v>#REF!</v>
      </c>
      <c r="K5" s="164" t="e">
        <f t="shared" si="0"/>
        <v>#REF!</v>
      </c>
      <c r="L5" s="165" t="e">
        <f t="shared" si="0"/>
        <v>#REF!</v>
      </c>
      <c r="M5" s="165" t="e">
        <f t="shared" si="0"/>
        <v>#REF!</v>
      </c>
      <c r="N5" s="164" t="e">
        <f t="shared" si="0"/>
        <v>#REF!</v>
      </c>
      <c r="O5" s="164" t="e">
        <f t="shared" si="0"/>
        <v>#REF!</v>
      </c>
      <c r="P5" s="164" t="e">
        <f t="shared" si="0"/>
        <v>#REF!</v>
      </c>
      <c r="Q5" s="164" t="e">
        <f t="shared" si="0"/>
        <v>#REF!</v>
      </c>
      <c r="R5" s="164" t="e">
        <f t="shared" si="0"/>
        <v>#REF!</v>
      </c>
      <c r="S5" s="164" t="e">
        <f t="shared" si="0"/>
        <v>#REF!</v>
      </c>
      <c r="T5" s="165" t="e">
        <f t="shared" si="0"/>
        <v>#REF!</v>
      </c>
      <c r="U5" s="164" t="e">
        <f t="shared" si="0"/>
        <v>#REF!</v>
      </c>
      <c r="V5" s="164" t="e">
        <f t="shared" si="0"/>
        <v>#REF!</v>
      </c>
      <c r="W5" s="165" t="e">
        <f t="shared" si="0"/>
        <v>#REF!</v>
      </c>
      <c r="X5" s="164" t="e">
        <f t="shared" si="0"/>
        <v>#REF!</v>
      </c>
      <c r="Y5" s="165" t="e">
        <f t="shared" si="0"/>
        <v>#REF!</v>
      </c>
    </row>
    <row r="6" spans="1:25" ht="30" customHeight="1">
      <c r="A6" s="189" t="s">
        <v>3187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42"/>
      <c r="P6" s="142"/>
      <c r="Q6" s="142"/>
      <c r="R6" s="142"/>
      <c r="S6" s="142"/>
      <c r="T6" s="142"/>
      <c r="U6" s="142"/>
      <c r="V6" s="142"/>
      <c r="W6" s="142"/>
      <c r="X6" s="143"/>
      <c r="Y6" s="143"/>
    </row>
    <row r="7" spans="1:25" ht="30" customHeight="1">
      <c r="A7" s="133" t="s">
        <v>3184</v>
      </c>
      <c r="B7" s="133" t="s">
        <v>9</v>
      </c>
      <c r="C7" s="132" t="s">
        <v>0</v>
      </c>
      <c r="D7" s="132" t="s">
        <v>1</v>
      </c>
      <c r="E7" s="132" t="s">
        <v>22</v>
      </c>
      <c r="F7" s="132" t="s">
        <v>26</v>
      </c>
      <c r="G7" s="132" t="s">
        <v>36</v>
      </c>
      <c r="H7" s="132" t="s">
        <v>44</v>
      </c>
      <c r="I7" s="132" t="s">
        <v>46</v>
      </c>
      <c r="J7" s="132" t="s">
        <v>42</v>
      </c>
      <c r="K7" s="132" t="s">
        <v>40</v>
      </c>
      <c r="L7" s="132" t="s">
        <v>50</v>
      </c>
      <c r="M7" s="132" t="s">
        <v>3186</v>
      </c>
      <c r="N7" s="132"/>
      <c r="O7" s="142"/>
      <c r="P7" s="142"/>
      <c r="Q7" s="142"/>
      <c r="R7" s="142"/>
      <c r="S7" s="142"/>
      <c r="T7" s="142"/>
      <c r="U7" s="142"/>
      <c r="V7" s="142"/>
      <c r="W7" s="142"/>
      <c r="X7" s="143"/>
      <c r="Y7" s="143"/>
    </row>
    <row r="8" spans="1:25" ht="30" customHeight="1">
      <c r="A8" s="133" t="s">
        <v>14</v>
      </c>
      <c r="B8" s="162" t="e">
        <f>SUM(C8:Y8)</f>
        <v>#REF!</v>
      </c>
      <c r="C8" s="162" t="e">
        <f>C3</f>
        <v>#REF!</v>
      </c>
      <c r="D8" s="162" t="e">
        <f>D3</f>
        <v>#REF!</v>
      </c>
      <c r="E8" s="162" t="e">
        <f>G3</f>
        <v>#REF!</v>
      </c>
      <c r="F8" s="153" t="e">
        <f>I3</f>
        <v>#REF!</v>
      </c>
      <c r="G8" s="162" t="e">
        <f>N3</f>
        <v>#REF!</v>
      </c>
      <c r="H8" s="162" t="e">
        <f>R3</f>
        <v>#REF!</v>
      </c>
      <c r="I8" s="162" t="e">
        <f>S3</f>
        <v>#REF!</v>
      </c>
      <c r="J8" s="162" t="e">
        <f>Q3</f>
        <v>#REF!</v>
      </c>
      <c r="K8" s="162" t="e">
        <f>P3</f>
        <v>#REF!</v>
      </c>
      <c r="L8" s="162" t="e">
        <f>X3</f>
        <v>#REF!</v>
      </c>
      <c r="M8" s="162" t="e">
        <f>SUM(F3,J3,L3,M3,T3,W3,Y3)</f>
        <v>#REF!</v>
      </c>
      <c r="N8" s="133"/>
    </row>
    <row r="9" spans="1:25" ht="30" customHeight="1">
      <c r="A9" s="133" t="s">
        <v>15</v>
      </c>
      <c r="B9" s="151" t="e">
        <f>SUM(C9:Y9)</f>
        <v>#REF!</v>
      </c>
      <c r="C9" s="151" t="e">
        <f>C4</f>
        <v>#REF!</v>
      </c>
      <c r="D9" s="151" t="e">
        <f>D4</f>
        <v>#REF!</v>
      </c>
      <c r="E9" s="151" t="e">
        <f>G4</f>
        <v>#REF!</v>
      </c>
      <c r="F9" s="151" t="e">
        <f>I4</f>
        <v>#REF!</v>
      </c>
      <c r="G9" s="151" t="e">
        <f>N4</f>
        <v>#REF!</v>
      </c>
      <c r="H9" s="151" t="e">
        <f>R4</f>
        <v>#REF!</v>
      </c>
      <c r="I9" s="151" t="e">
        <f>S4</f>
        <v>#REF!</v>
      </c>
      <c r="J9" s="151" t="e">
        <f>Q4</f>
        <v>#REF!</v>
      </c>
      <c r="K9" s="151" t="e">
        <f>P4</f>
        <v>#REF!</v>
      </c>
      <c r="L9" s="151" t="e">
        <f>X4</f>
        <v>#REF!</v>
      </c>
      <c r="M9" s="151" t="e">
        <f>SUM(F4,J4,L4,M4,T4,W4,Y4)</f>
        <v>#REF!</v>
      </c>
      <c r="N9" s="133"/>
    </row>
    <row r="10" spans="1:25" ht="30" customHeight="1">
      <c r="A10" s="133" t="s">
        <v>3185</v>
      </c>
      <c r="B10" s="164" t="e">
        <f>SUM(C10:Y10)</f>
        <v>#REF!</v>
      </c>
      <c r="C10" s="164" t="e">
        <f>C9/$B$4*100</f>
        <v>#REF!</v>
      </c>
      <c r="D10" s="164" t="e">
        <f t="shared" ref="D10:N10" si="1">D9/$B$4*100</f>
        <v>#REF!</v>
      </c>
      <c r="E10" s="164" t="e">
        <f t="shared" si="1"/>
        <v>#REF!</v>
      </c>
      <c r="F10" s="164" t="e">
        <f t="shared" si="1"/>
        <v>#REF!</v>
      </c>
      <c r="G10" s="164" t="e">
        <f t="shared" si="1"/>
        <v>#REF!</v>
      </c>
      <c r="H10" s="164" t="e">
        <f t="shared" si="1"/>
        <v>#REF!</v>
      </c>
      <c r="I10" s="164" t="e">
        <f t="shared" si="1"/>
        <v>#REF!</v>
      </c>
      <c r="J10" s="164" t="e">
        <f t="shared" si="1"/>
        <v>#REF!</v>
      </c>
      <c r="K10" s="164" t="e">
        <f t="shared" si="1"/>
        <v>#REF!</v>
      </c>
      <c r="L10" s="164" t="e">
        <f t="shared" si="1"/>
        <v>#REF!</v>
      </c>
      <c r="M10" s="164" t="e">
        <f t="shared" si="1"/>
        <v>#REF!</v>
      </c>
      <c r="N10" s="135" t="e">
        <f t="shared" si="1"/>
        <v>#REF!</v>
      </c>
    </row>
    <row r="13" spans="1:25" ht="24.95" customHeight="1">
      <c r="C13" s="141"/>
    </row>
  </sheetData>
  <mergeCells count="1">
    <mergeCell ref="A6:N6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M30"/>
  <sheetViews>
    <sheetView showZeros="0" zoomScale="160" zoomScaleNormal="160" zoomScaleSheetLayoutView="100" workbookViewId="0">
      <selection activeCell="G15" sqref="G15"/>
    </sheetView>
  </sheetViews>
  <sheetFormatPr defaultColWidth="10.77734375" defaultRowHeight="30" customHeight="1"/>
  <cols>
    <col min="1" max="1" width="15.77734375" style="134" bestFit="1" customWidth="1"/>
    <col min="2" max="13" width="7.77734375" style="134" customWidth="1"/>
    <col min="14" max="29" width="6.77734375" style="134" customWidth="1"/>
    <col min="30" max="260" width="10.77734375" style="134"/>
    <col min="261" max="261" width="5.77734375" style="134" customWidth="1"/>
    <col min="262" max="285" width="6.77734375" style="134" customWidth="1"/>
    <col min="286" max="516" width="10.77734375" style="134"/>
    <col min="517" max="517" width="5.77734375" style="134" customWidth="1"/>
    <col min="518" max="541" width="6.77734375" style="134" customWidth="1"/>
    <col min="542" max="772" width="10.77734375" style="134"/>
    <col min="773" max="773" width="5.77734375" style="134" customWidth="1"/>
    <col min="774" max="797" width="6.77734375" style="134" customWidth="1"/>
    <col min="798" max="1028" width="10.77734375" style="134"/>
    <col min="1029" max="1029" width="5.77734375" style="134" customWidth="1"/>
    <col min="1030" max="1053" width="6.77734375" style="134" customWidth="1"/>
    <col min="1054" max="1284" width="10.77734375" style="134"/>
    <col min="1285" max="1285" width="5.77734375" style="134" customWidth="1"/>
    <col min="1286" max="1309" width="6.77734375" style="134" customWidth="1"/>
    <col min="1310" max="1540" width="10.77734375" style="134"/>
    <col min="1541" max="1541" width="5.77734375" style="134" customWidth="1"/>
    <col min="1542" max="1565" width="6.77734375" style="134" customWidth="1"/>
    <col min="1566" max="1796" width="10.77734375" style="134"/>
    <col min="1797" max="1797" width="5.77734375" style="134" customWidth="1"/>
    <col min="1798" max="1821" width="6.77734375" style="134" customWidth="1"/>
    <col min="1822" max="2052" width="10.77734375" style="134"/>
    <col min="2053" max="2053" width="5.77734375" style="134" customWidth="1"/>
    <col min="2054" max="2077" width="6.77734375" style="134" customWidth="1"/>
    <col min="2078" max="2308" width="10.77734375" style="134"/>
    <col min="2309" max="2309" width="5.77734375" style="134" customWidth="1"/>
    <col min="2310" max="2333" width="6.77734375" style="134" customWidth="1"/>
    <col min="2334" max="2564" width="10.77734375" style="134"/>
    <col min="2565" max="2565" width="5.77734375" style="134" customWidth="1"/>
    <col min="2566" max="2589" width="6.77734375" style="134" customWidth="1"/>
    <col min="2590" max="2820" width="10.77734375" style="134"/>
    <col min="2821" max="2821" width="5.77734375" style="134" customWidth="1"/>
    <col min="2822" max="2845" width="6.77734375" style="134" customWidth="1"/>
    <col min="2846" max="3076" width="10.77734375" style="134"/>
    <col min="3077" max="3077" width="5.77734375" style="134" customWidth="1"/>
    <col min="3078" max="3101" width="6.77734375" style="134" customWidth="1"/>
    <col min="3102" max="3332" width="10.77734375" style="134"/>
    <col min="3333" max="3333" width="5.77734375" style="134" customWidth="1"/>
    <col min="3334" max="3357" width="6.77734375" style="134" customWidth="1"/>
    <col min="3358" max="3588" width="10.77734375" style="134"/>
    <col min="3589" max="3589" width="5.77734375" style="134" customWidth="1"/>
    <col min="3590" max="3613" width="6.77734375" style="134" customWidth="1"/>
    <col min="3614" max="3844" width="10.77734375" style="134"/>
    <col min="3845" max="3845" width="5.77734375" style="134" customWidth="1"/>
    <col min="3846" max="3869" width="6.77734375" style="134" customWidth="1"/>
    <col min="3870" max="4100" width="10.77734375" style="134"/>
    <col min="4101" max="4101" width="5.77734375" style="134" customWidth="1"/>
    <col min="4102" max="4125" width="6.77734375" style="134" customWidth="1"/>
    <col min="4126" max="4356" width="10.77734375" style="134"/>
    <col min="4357" max="4357" width="5.77734375" style="134" customWidth="1"/>
    <col min="4358" max="4381" width="6.77734375" style="134" customWidth="1"/>
    <col min="4382" max="4612" width="10.77734375" style="134"/>
    <col min="4613" max="4613" width="5.77734375" style="134" customWidth="1"/>
    <col min="4614" max="4637" width="6.77734375" style="134" customWidth="1"/>
    <col min="4638" max="4868" width="10.77734375" style="134"/>
    <col min="4869" max="4869" width="5.77734375" style="134" customWidth="1"/>
    <col min="4870" max="4893" width="6.77734375" style="134" customWidth="1"/>
    <col min="4894" max="5124" width="10.77734375" style="134"/>
    <col min="5125" max="5125" width="5.77734375" style="134" customWidth="1"/>
    <col min="5126" max="5149" width="6.77734375" style="134" customWidth="1"/>
    <col min="5150" max="5380" width="10.77734375" style="134"/>
    <col min="5381" max="5381" width="5.77734375" style="134" customWidth="1"/>
    <col min="5382" max="5405" width="6.77734375" style="134" customWidth="1"/>
    <col min="5406" max="5636" width="10.77734375" style="134"/>
    <col min="5637" max="5637" width="5.77734375" style="134" customWidth="1"/>
    <col min="5638" max="5661" width="6.77734375" style="134" customWidth="1"/>
    <col min="5662" max="5892" width="10.77734375" style="134"/>
    <col min="5893" max="5893" width="5.77734375" style="134" customWidth="1"/>
    <col min="5894" max="5917" width="6.77734375" style="134" customWidth="1"/>
    <col min="5918" max="6148" width="10.77734375" style="134"/>
    <col min="6149" max="6149" width="5.77734375" style="134" customWidth="1"/>
    <col min="6150" max="6173" width="6.77734375" style="134" customWidth="1"/>
    <col min="6174" max="6404" width="10.77734375" style="134"/>
    <col min="6405" max="6405" width="5.77734375" style="134" customWidth="1"/>
    <col min="6406" max="6429" width="6.77734375" style="134" customWidth="1"/>
    <col min="6430" max="6660" width="10.77734375" style="134"/>
    <col min="6661" max="6661" width="5.77734375" style="134" customWidth="1"/>
    <col min="6662" max="6685" width="6.77734375" style="134" customWidth="1"/>
    <col min="6686" max="6916" width="10.77734375" style="134"/>
    <col min="6917" max="6917" width="5.77734375" style="134" customWidth="1"/>
    <col min="6918" max="6941" width="6.77734375" style="134" customWidth="1"/>
    <col min="6942" max="7172" width="10.77734375" style="134"/>
    <col min="7173" max="7173" width="5.77734375" style="134" customWidth="1"/>
    <col min="7174" max="7197" width="6.77734375" style="134" customWidth="1"/>
    <col min="7198" max="7428" width="10.77734375" style="134"/>
    <col min="7429" max="7429" width="5.77734375" style="134" customWidth="1"/>
    <col min="7430" max="7453" width="6.77734375" style="134" customWidth="1"/>
    <col min="7454" max="7684" width="10.77734375" style="134"/>
    <col min="7685" max="7685" width="5.77734375" style="134" customWidth="1"/>
    <col min="7686" max="7709" width="6.77734375" style="134" customWidth="1"/>
    <col min="7710" max="7940" width="10.77734375" style="134"/>
    <col min="7941" max="7941" width="5.77734375" style="134" customWidth="1"/>
    <col min="7942" max="7965" width="6.77734375" style="134" customWidth="1"/>
    <col min="7966" max="8196" width="10.77734375" style="134"/>
    <col min="8197" max="8197" width="5.77734375" style="134" customWidth="1"/>
    <col min="8198" max="8221" width="6.77734375" style="134" customWidth="1"/>
    <col min="8222" max="8452" width="10.77734375" style="134"/>
    <col min="8453" max="8453" width="5.77734375" style="134" customWidth="1"/>
    <col min="8454" max="8477" width="6.77734375" style="134" customWidth="1"/>
    <col min="8478" max="8708" width="10.77734375" style="134"/>
    <col min="8709" max="8709" width="5.77734375" style="134" customWidth="1"/>
    <col min="8710" max="8733" width="6.77734375" style="134" customWidth="1"/>
    <col min="8734" max="8964" width="10.77734375" style="134"/>
    <col min="8965" max="8965" width="5.77734375" style="134" customWidth="1"/>
    <col min="8966" max="8989" width="6.77734375" style="134" customWidth="1"/>
    <col min="8990" max="9220" width="10.77734375" style="134"/>
    <col min="9221" max="9221" width="5.77734375" style="134" customWidth="1"/>
    <col min="9222" max="9245" width="6.77734375" style="134" customWidth="1"/>
    <col min="9246" max="9476" width="10.77734375" style="134"/>
    <col min="9477" max="9477" width="5.77734375" style="134" customWidth="1"/>
    <col min="9478" max="9501" width="6.77734375" style="134" customWidth="1"/>
    <col min="9502" max="9732" width="10.77734375" style="134"/>
    <col min="9733" max="9733" width="5.77734375" style="134" customWidth="1"/>
    <col min="9734" max="9757" width="6.77734375" style="134" customWidth="1"/>
    <col min="9758" max="9988" width="10.77734375" style="134"/>
    <col min="9989" max="9989" width="5.77734375" style="134" customWidth="1"/>
    <col min="9990" max="10013" width="6.77734375" style="134" customWidth="1"/>
    <col min="10014" max="10244" width="10.77734375" style="134"/>
    <col min="10245" max="10245" width="5.77734375" style="134" customWidth="1"/>
    <col min="10246" max="10269" width="6.77734375" style="134" customWidth="1"/>
    <col min="10270" max="10500" width="10.77734375" style="134"/>
    <col min="10501" max="10501" width="5.77734375" style="134" customWidth="1"/>
    <col min="10502" max="10525" width="6.77734375" style="134" customWidth="1"/>
    <col min="10526" max="10756" width="10.77734375" style="134"/>
    <col min="10757" max="10757" width="5.77734375" style="134" customWidth="1"/>
    <col min="10758" max="10781" width="6.77734375" style="134" customWidth="1"/>
    <col min="10782" max="11012" width="10.77734375" style="134"/>
    <col min="11013" max="11013" width="5.77734375" style="134" customWidth="1"/>
    <col min="11014" max="11037" width="6.77734375" style="134" customWidth="1"/>
    <col min="11038" max="11268" width="10.77734375" style="134"/>
    <col min="11269" max="11269" width="5.77734375" style="134" customWidth="1"/>
    <col min="11270" max="11293" width="6.77734375" style="134" customWidth="1"/>
    <col min="11294" max="11524" width="10.77734375" style="134"/>
    <col min="11525" max="11525" width="5.77734375" style="134" customWidth="1"/>
    <col min="11526" max="11549" width="6.77734375" style="134" customWidth="1"/>
    <col min="11550" max="11780" width="10.77734375" style="134"/>
    <col min="11781" max="11781" width="5.77734375" style="134" customWidth="1"/>
    <col min="11782" max="11805" width="6.77734375" style="134" customWidth="1"/>
    <col min="11806" max="12036" width="10.77734375" style="134"/>
    <col min="12037" max="12037" width="5.77734375" style="134" customWidth="1"/>
    <col min="12038" max="12061" width="6.77734375" style="134" customWidth="1"/>
    <col min="12062" max="12292" width="10.77734375" style="134"/>
    <col min="12293" max="12293" width="5.77734375" style="134" customWidth="1"/>
    <col min="12294" max="12317" width="6.77734375" style="134" customWidth="1"/>
    <col min="12318" max="12548" width="10.77734375" style="134"/>
    <col min="12549" max="12549" width="5.77734375" style="134" customWidth="1"/>
    <col min="12550" max="12573" width="6.77734375" style="134" customWidth="1"/>
    <col min="12574" max="12804" width="10.77734375" style="134"/>
    <col min="12805" max="12805" width="5.77734375" style="134" customWidth="1"/>
    <col min="12806" max="12829" width="6.77734375" style="134" customWidth="1"/>
    <col min="12830" max="13060" width="10.77734375" style="134"/>
    <col min="13061" max="13061" width="5.77734375" style="134" customWidth="1"/>
    <col min="13062" max="13085" width="6.77734375" style="134" customWidth="1"/>
    <col min="13086" max="13316" width="10.77734375" style="134"/>
    <col min="13317" max="13317" width="5.77734375" style="134" customWidth="1"/>
    <col min="13318" max="13341" width="6.77734375" style="134" customWidth="1"/>
    <col min="13342" max="13572" width="10.77734375" style="134"/>
    <col min="13573" max="13573" width="5.77734375" style="134" customWidth="1"/>
    <col min="13574" max="13597" width="6.77734375" style="134" customWidth="1"/>
    <col min="13598" max="13828" width="10.77734375" style="134"/>
    <col min="13829" max="13829" width="5.77734375" style="134" customWidth="1"/>
    <col min="13830" max="13853" width="6.77734375" style="134" customWidth="1"/>
    <col min="13854" max="14084" width="10.77734375" style="134"/>
    <col min="14085" max="14085" width="5.77734375" style="134" customWidth="1"/>
    <col min="14086" max="14109" width="6.77734375" style="134" customWidth="1"/>
    <col min="14110" max="14340" width="10.77734375" style="134"/>
    <col min="14341" max="14341" width="5.77734375" style="134" customWidth="1"/>
    <col min="14342" max="14365" width="6.77734375" style="134" customWidth="1"/>
    <col min="14366" max="14596" width="10.77734375" style="134"/>
    <col min="14597" max="14597" width="5.77734375" style="134" customWidth="1"/>
    <col min="14598" max="14621" width="6.77734375" style="134" customWidth="1"/>
    <col min="14622" max="14852" width="10.77734375" style="134"/>
    <col min="14853" max="14853" width="5.77734375" style="134" customWidth="1"/>
    <col min="14854" max="14877" width="6.77734375" style="134" customWidth="1"/>
    <col min="14878" max="15108" width="10.77734375" style="134"/>
    <col min="15109" max="15109" width="5.77734375" style="134" customWidth="1"/>
    <col min="15110" max="15133" width="6.77734375" style="134" customWidth="1"/>
    <col min="15134" max="15364" width="10.77734375" style="134"/>
    <col min="15365" max="15365" width="5.77734375" style="134" customWidth="1"/>
    <col min="15366" max="15389" width="6.77734375" style="134" customWidth="1"/>
    <col min="15390" max="15620" width="10.77734375" style="134"/>
    <col min="15621" max="15621" width="5.77734375" style="134" customWidth="1"/>
    <col min="15622" max="15645" width="6.77734375" style="134" customWidth="1"/>
    <col min="15646" max="15876" width="10.77734375" style="134"/>
    <col min="15877" max="15877" width="5.77734375" style="134" customWidth="1"/>
    <col min="15878" max="15901" width="6.77734375" style="134" customWidth="1"/>
    <col min="15902" max="16132" width="10.77734375" style="134"/>
    <col min="16133" max="16133" width="5.77734375" style="134" customWidth="1"/>
    <col min="16134" max="16157" width="6.77734375" style="134" customWidth="1"/>
    <col min="16158" max="16384" width="10.77734375" style="134"/>
  </cols>
  <sheetData>
    <row r="1" spans="1:13" s="145" customFormat="1" ht="30" customHeight="1">
      <c r="A1" s="193" t="s">
        <v>3205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1:13" ht="30" customHeight="1">
      <c r="A2" s="190" t="s">
        <v>8</v>
      </c>
      <c r="B2" s="190" t="s">
        <v>9</v>
      </c>
      <c r="C2" s="136" t="s">
        <v>10</v>
      </c>
      <c r="D2" s="136"/>
      <c r="E2" s="136"/>
      <c r="F2" s="136"/>
      <c r="G2" s="136"/>
      <c r="H2" s="136"/>
      <c r="I2" s="136"/>
      <c r="J2" s="136" t="s">
        <v>11</v>
      </c>
      <c r="K2" s="136"/>
      <c r="L2" s="136"/>
      <c r="M2" s="191" t="s">
        <v>12</v>
      </c>
    </row>
    <row r="3" spans="1:13" s="138" customFormat="1" ht="30" customHeight="1">
      <c r="A3" s="190"/>
      <c r="B3" s="190"/>
      <c r="C3" s="137" t="s">
        <v>9</v>
      </c>
      <c r="D3" s="137" t="s">
        <v>3193</v>
      </c>
      <c r="E3" s="137" t="s">
        <v>3188</v>
      </c>
      <c r="F3" s="137" t="s">
        <v>3189</v>
      </c>
      <c r="G3" s="137" t="s">
        <v>3194</v>
      </c>
      <c r="H3" s="137" t="s">
        <v>3195</v>
      </c>
      <c r="I3" s="137" t="s">
        <v>3204</v>
      </c>
      <c r="J3" s="137" t="s">
        <v>9</v>
      </c>
      <c r="K3" s="137" t="s">
        <v>3196</v>
      </c>
      <c r="L3" s="137" t="s">
        <v>3197</v>
      </c>
      <c r="M3" s="192"/>
    </row>
    <row r="4" spans="1:13" ht="30" customHeight="1">
      <c r="A4" s="133" t="s">
        <v>14</v>
      </c>
      <c r="B4" s="139" t="e">
        <f>SUM(C4,J4,M4)</f>
        <v>#REF!</v>
      </c>
      <c r="C4" s="139" t="e">
        <f>SUM(D4:I4)</f>
        <v>#REF!</v>
      </c>
      <c r="D4" s="139" t="e">
        <f>SUM(D8,D10,D12,D14,D16,D18,D20,D22,D24,D26,D28)</f>
        <v>#REF!</v>
      </c>
      <c r="E4" s="139" t="e">
        <f t="shared" ref="E4:H4" si="0">SUM(E8,E10,E12,E14,E16,E18,E20,E22,E24,E26,E28)</f>
        <v>#REF!</v>
      </c>
      <c r="F4" s="139" t="e">
        <f t="shared" si="0"/>
        <v>#REF!</v>
      </c>
      <c r="G4" s="139" t="e">
        <f t="shared" si="0"/>
        <v>#REF!</v>
      </c>
      <c r="H4" s="139" t="e">
        <f t="shared" si="0"/>
        <v>#REF!</v>
      </c>
      <c r="I4" s="139" t="e">
        <f t="shared" ref="I4" si="1">SUM(I8,I10,I12,I14,I16,I18,I20,I22,I24,I26,I28)</f>
        <v>#REF!</v>
      </c>
      <c r="J4" s="139" t="e">
        <f>SUM(K4:L4)</f>
        <v>#REF!</v>
      </c>
      <c r="K4" s="139" t="e">
        <f t="shared" ref="K4:L4" si="2">SUM(K8,K10,K12,K14,K16,K18,K20,K22,K24,K26,K28)</f>
        <v>#REF!</v>
      </c>
      <c r="L4" s="139" t="e">
        <f t="shared" si="2"/>
        <v>#REF!</v>
      </c>
      <c r="M4" s="139" t="e">
        <f>집계표!I4</f>
        <v>#REF!</v>
      </c>
    </row>
    <row r="5" spans="1:13" ht="30" customHeight="1">
      <c r="A5" s="133" t="s">
        <v>15</v>
      </c>
      <c r="B5" s="146" t="e">
        <f>SUM(C5,J5,M5)</f>
        <v>#REF!</v>
      </c>
      <c r="C5" s="146" t="e">
        <f>SUM(D5:I5)</f>
        <v>#REF!</v>
      </c>
      <c r="D5" s="146" t="e">
        <f>SUM(D9,D11,D13,D15,D17,D19,D21,D23,D25,D27,D29)</f>
        <v>#REF!</v>
      </c>
      <c r="E5" s="146" t="e">
        <f t="shared" ref="E5:H5" si="3">SUM(E9,E11,E13,E15,E17,E19,E21,E23,E25,E27,E29)</f>
        <v>#REF!</v>
      </c>
      <c r="F5" s="146" t="e">
        <f t="shared" si="3"/>
        <v>#REF!</v>
      </c>
      <c r="G5" s="146" t="e">
        <f t="shared" si="3"/>
        <v>#REF!</v>
      </c>
      <c r="H5" s="146" t="e">
        <f t="shared" si="3"/>
        <v>#REF!</v>
      </c>
      <c r="I5" s="146" t="e">
        <f t="shared" ref="I5" si="4">SUM(I9,I11,I13,I15,I17,I19,I21,I23,I25,I27,I29)</f>
        <v>#REF!</v>
      </c>
      <c r="J5" s="146" t="e">
        <f>SUM(K5:L5)</f>
        <v>#REF!</v>
      </c>
      <c r="K5" s="146" t="e">
        <f t="shared" ref="K5:L5" si="5">SUM(K9,K11,K13,K15,K17,K19,K21,K23,K25,K27,K29)</f>
        <v>#REF!</v>
      </c>
      <c r="L5" s="146" t="e">
        <f t="shared" si="5"/>
        <v>#REF!</v>
      </c>
      <c r="M5" s="146" t="e">
        <f>집계표!J4</f>
        <v>#REF!</v>
      </c>
    </row>
    <row r="6" spans="1:13" ht="30" customHeight="1">
      <c r="A6" s="133" t="s">
        <v>3185</v>
      </c>
      <c r="B6" s="140" t="e">
        <f>SUM(C6,J6,M6)</f>
        <v>#REF!</v>
      </c>
      <c r="C6" s="140" t="e">
        <f t="shared" ref="C6:M6" si="6">C5/$B$5*100</f>
        <v>#REF!</v>
      </c>
      <c r="D6" s="140" t="e">
        <f t="shared" si="6"/>
        <v>#REF!</v>
      </c>
      <c r="E6" s="140" t="e">
        <f t="shared" si="6"/>
        <v>#REF!</v>
      </c>
      <c r="F6" s="140" t="e">
        <f t="shared" si="6"/>
        <v>#REF!</v>
      </c>
      <c r="G6" s="140" t="e">
        <f t="shared" si="6"/>
        <v>#REF!</v>
      </c>
      <c r="H6" s="140" t="e">
        <f t="shared" si="6"/>
        <v>#REF!</v>
      </c>
      <c r="I6" s="140" t="e">
        <f t="shared" si="6"/>
        <v>#REF!</v>
      </c>
      <c r="J6" s="140" t="e">
        <f t="shared" si="6"/>
        <v>#REF!</v>
      </c>
      <c r="K6" s="140" t="e">
        <f t="shared" si="6"/>
        <v>#REF!</v>
      </c>
      <c r="L6" s="140" t="e">
        <f t="shared" si="6"/>
        <v>#REF!</v>
      </c>
      <c r="M6" s="140" t="e">
        <f t="shared" si="6"/>
        <v>#REF!</v>
      </c>
    </row>
    <row r="7" spans="1:13" ht="30" customHeight="1">
      <c r="D7" s="134" t="s">
        <v>3198</v>
      </c>
      <c r="E7" s="134" t="s">
        <v>3199</v>
      </c>
      <c r="F7" s="134" t="s">
        <v>3200</v>
      </c>
      <c r="G7" s="134" t="s">
        <v>3201</v>
      </c>
      <c r="H7" s="134" t="s">
        <v>3202</v>
      </c>
      <c r="I7" s="134" t="s">
        <v>3183</v>
      </c>
      <c r="K7" s="134" t="s">
        <v>3181</v>
      </c>
      <c r="L7" s="134" t="s">
        <v>3180</v>
      </c>
    </row>
    <row r="8" spans="1:13" ht="15" customHeight="1">
      <c r="A8" s="133">
        <f>집계표!M5</f>
        <v>0</v>
      </c>
      <c r="B8" s="133"/>
      <c r="C8" s="133"/>
      <c r="D8" s="133">
        <f>COUNTIF('국도18호선 포산~서망간'!$N$5:$N$1048576,$D$7)</f>
        <v>59</v>
      </c>
      <c r="E8" s="133">
        <f>COUNTIF('국도18호선 포산~서망간'!$N$5:$N$1048576,$E$7)</f>
        <v>542</v>
      </c>
      <c r="F8" s="133">
        <f>COUNTIF('국도18호선 포산~서망간'!$N$5:$N$1048576,$F$7)</f>
        <v>213</v>
      </c>
      <c r="G8" s="133">
        <f>COUNTIF('국도18호선 포산~서망간'!$N$5:$N$1048576,$G$7)</f>
        <v>1</v>
      </c>
      <c r="H8" s="133">
        <f>COUNTIF('국도18호선 포산~서망간'!$N$5:$N$1048576,$H$7)</f>
        <v>3</v>
      </c>
      <c r="I8" s="133">
        <f>COUNTIF('국도18호선 포산~서망간'!$N$5:$N$1048576,$I$7)</f>
        <v>1</v>
      </c>
      <c r="J8" s="133"/>
      <c r="K8" s="133">
        <f>COUNTIF('국도18호선 포산~서망간'!$N$5:$N$1048576,$K$7)</f>
        <v>8</v>
      </c>
      <c r="L8" s="133">
        <f>COUNTIF('국도18호선 포산~서망간'!$N$5:$N$1048576,$L$7)</f>
        <v>104</v>
      </c>
      <c r="M8" s="133"/>
    </row>
    <row r="9" spans="1:13" ht="15" customHeight="1">
      <c r="A9" s="133"/>
      <c r="B9" s="133"/>
      <c r="C9" s="133"/>
      <c r="D9" s="133">
        <f>SUMIF('국도18호선 포산~서망간'!$N$5:$N$1048576,$D$7,'국도18호선 포산~서망간'!$K$5:$K$1048576)</f>
        <v>15133</v>
      </c>
      <c r="E9" s="133">
        <f>SUMIF('국도18호선 포산~서망간'!$N$5:$N$1048576,$E$7,'국도18호선 포산~서망간'!$K$5:$K$1048576)</f>
        <v>127717.6</v>
      </c>
      <c r="F9" s="133">
        <f>SUMIF('국도18호선 포산~서망간'!$N$5:$N$1048576,$F$7,'국도18호선 포산~서망간'!$K$5:$K$1048576)</f>
        <v>77917.899999999994</v>
      </c>
      <c r="G9" s="133">
        <f>SUMIF('국도18호선 포산~서망간'!$N$5:$N$1048576,$G$7,'국도18호선 포산~서망간'!$K$5:$K$1048576)</f>
        <v>304</v>
      </c>
      <c r="H9" s="133">
        <f>SUMIF('국도18호선 포산~서망간'!$N$5:$N$1048576,$H$7,'국도18호선 포산~서망간'!$K$5:$K$1048576)</f>
        <v>308</v>
      </c>
      <c r="I9" s="133">
        <f>SUMIF('국도18호선 포산~서망간'!$N$5:$N$1048576,$I$7,'국도18호선 포산~서망간'!$K$5:$K$1048576)</f>
        <v>52</v>
      </c>
      <c r="J9" s="133"/>
      <c r="K9" s="133">
        <f>SUMIF('국도18호선 포산~서망간'!$N$5:$N$1048576,$K$7,'국도18호선 포산~서망간'!$K$5:$K$1048576)</f>
        <v>1381</v>
      </c>
      <c r="L9" s="133">
        <f>SUMIF('국도18호선 포산~서망간'!$N$5:$N$1048576,$L$7,'국도18호선 포산~서망간'!$K$5:$K$1048576)</f>
        <v>30878</v>
      </c>
      <c r="M9" s="133"/>
    </row>
    <row r="10" spans="1:13" ht="15" customHeight="1">
      <c r="A10" s="133" t="e">
        <f>집계표!M6</f>
        <v>#REF!</v>
      </c>
      <c r="B10" s="133"/>
      <c r="C10" s="133"/>
      <c r="D10" s="133" t="e">
        <f>COUNTIF(#REF!,$D$7)</f>
        <v>#REF!</v>
      </c>
      <c r="E10" s="133" t="e">
        <f>COUNTIF(#REF!,$E$7)</f>
        <v>#REF!</v>
      </c>
      <c r="F10" s="133" t="e">
        <f>COUNTIF(#REF!,$F$7)</f>
        <v>#REF!</v>
      </c>
      <c r="G10" s="133" t="e">
        <f>COUNTIF(#REF!,$G$7)</f>
        <v>#REF!</v>
      </c>
      <c r="H10" s="133" t="e">
        <f>COUNTIF(#REF!,$H$7)</f>
        <v>#REF!</v>
      </c>
      <c r="I10" s="133" t="e">
        <f>COUNTIF(#REF!,$I$7)</f>
        <v>#REF!</v>
      </c>
      <c r="J10" s="133"/>
      <c r="K10" s="133" t="e">
        <f>COUNTIF(#REF!,$K$7)</f>
        <v>#REF!</v>
      </c>
      <c r="L10" s="133" t="e">
        <f>COUNTIF(#REF!,$L$7)</f>
        <v>#REF!</v>
      </c>
      <c r="M10" s="133"/>
    </row>
    <row r="11" spans="1:13" ht="15" customHeight="1">
      <c r="A11" s="133"/>
      <c r="B11" s="133"/>
      <c r="C11" s="133"/>
      <c r="D11" s="133" t="e">
        <f>SUMIF(#REF!,$D$7,#REF!)</f>
        <v>#REF!</v>
      </c>
      <c r="E11" s="133" t="e">
        <f>SUMIF(#REF!,$E$7,#REF!)</f>
        <v>#REF!</v>
      </c>
      <c r="F11" s="133" t="e">
        <f>SUMIF(#REF!,$F$7,#REF!)</f>
        <v>#REF!</v>
      </c>
      <c r="G11" s="133" t="e">
        <f>SUMIF(#REF!,$G$7,#REF!)</f>
        <v>#REF!</v>
      </c>
      <c r="H11" s="133" t="e">
        <f>SUMIF(#REF!,$H$7,#REF!)</f>
        <v>#REF!</v>
      </c>
      <c r="I11" s="133" t="e">
        <f>SUMIF(#REF!,$I$7,#REF!)</f>
        <v>#REF!</v>
      </c>
      <c r="J11" s="133"/>
      <c r="K11" s="133" t="e">
        <f>SUMIF(#REF!,$K$7,#REF!)</f>
        <v>#REF!</v>
      </c>
      <c r="L11" s="133" t="e">
        <f>SUMIF(#REF!,$L$7,#REF!)</f>
        <v>#REF!</v>
      </c>
      <c r="M11" s="133"/>
    </row>
    <row r="12" spans="1:13" ht="15" customHeight="1">
      <c r="A12" s="133" t="e">
        <f>집계표!M7</f>
        <v>#REF!</v>
      </c>
      <c r="B12" s="133"/>
      <c r="C12" s="133"/>
      <c r="D12" s="133" t="e">
        <f>COUNTIF(#REF!,$D$7)</f>
        <v>#REF!</v>
      </c>
      <c r="E12" s="133" t="e">
        <f>COUNTIF(#REF!,$E$7)</f>
        <v>#REF!</v>
      </c>
      <c r="F12" s="133" t="e">
        <f>COUNTIF(#REF!,$F$7)</f>
        <v>#REF!</v>
      </c>
      <c r="G12" s="133" t="e">
        <f>COUNTIF(#REF!,$G$7)</f>
        <v>#REF!</v>
      </c>
      <c r="H12" s="133" t="e">
        <f>COUNTIF(#REF!,$H$7)</f>
        <v>#REF!</v>
      </c>
      <c r="I12" s="133" t="e">
        <f>COUNTIF(#REF!,$I$7)</f>
        <v>#REF!</v>
      </c>
      <c r="J12" s="133"/>
      <c r="K12" s="133" t="e">
        <f>COUNTIF(#REF!,$K$7)</f>
        <v>#REF!</v>
      </c>
      <c r="L12" s="133" t="e">
        <f>COUNTIF(#REF!,$L$7)</f>
        <v>#REF!</v>
      </c>
      <c r="M12" s="133"/>
    </row>
    <row r="13" spans="1:13" ht="15" customHeight="1">
      <c r="A13" s="133"/>
      <c r="B13" s="133"/>
      <c r="C13" s="133"/>
      <c r="D13" s="133" t="e">
        <f>SUMIF(#REF!,$D$7,#REF!)</f>
        <v>#REF!</v>
      </c>
      <c r="E13" s="133" t="e">
        <f>SUMIF(#REF!,$E$7,#REF!)</f>
        <v>#REF!</v>
      </c>
      <c r="F13" s="133" t="e">
        <f>SUMIF(#REF!,$F$7,#REF!)</f>
        <v>#REF!</v>
      </c>
      <c r="G13" s="133" t="e">
        <f>SUMIF(#REF!,$G$7,#REF!)</f>
        <v>#REF!</v>
      </c>
      <c r="H13" s="133" t="e">
        <f>SUMIF(#REF!,$H$7,#REF!)</f>
        <v>#REF!</v>
      </c>
      <c r="I13" s="133" t="e">
        <f>SUMIF(#REF!,$I$7,#REF!)</f>
        <v>#REF!</v>
      </c>
      <c r="J13" s="133"/>
      <c r="K13" s="133" t="e">
        <f>SUMIF(#REF!,$K$7,#REF!)</f>
        <v>#REF!</v>
      </c>
      <c r="L13" s="133" t="e">
        <f>SUMIF(#REF!,$L$7,#REF!)</f>
        <v>#REF!</v>
      </c>
      <c r="M13" s="133"/>
    </row>
    <row r="14" spans="1:13" ht="15" customHeight="1">
      <c r="A14" s="133" t="e">
        <f>집계표!M8</f>
        <v>#REF!</v>
      </c>
      <c r="B14" s="133"/>
      <c r="C14" s="133"/>
      <c r="D14" s="133" t="e">
        <f>COUNTIF(#REF!,$D$7)</f>
        <v>#REF!</v>
      </c>
      <c r="E14" s="133" t="e">
        <f>COUNTIF(#REF!,$E$7)</f>
        <v>#REF!</v>
      </c>
      <c r="F14" s="133" t="e">
        <f>COUNTIF(#REF!,$F$7)</f>
        <v>#REF!</v>
      </c>
      <c r="G14" s="133" t="e">
        <f>COUNTIF(#REF!,$G$7)</f>
        <v>#REF!</v>
      </c>
      <c r="H14" s="133" t="e">
        <f>COUNTIF(#REF!,$H$7)</f>
        <v>#REF!</v>
      </c>
      <c r="I14" s="133" t="e">
        <f>COUNTIF(#REF!,$I$7)</f>
        <v>#REF!</v>
      </c>
      <c r="J14" s="133"/>
      <c r="K14" s="133" t="e">
        <f>COUNTIF(#REF!,$K$7)</f>
        <v>#REF!</v>
      </c>
      <c r="L14" s="133" t="e">
        <f>COUNTIF(#REF!,$L$7)</f>
        <v>#REF!</v>
      </c>
      <c r="M14" s="133"/>
    </row>
    <row r="15" spans="1:13" ht="15" customHeight="1">
      <c r="A15" s="133"/>
      <c r="B15" s="133"/>
      <c r="C15" s="133"/>
      <c r="D15" s="133" t="e">
        <f>SUMIF(#REF!,$D$7,#REF!)</f>
        <v>#REF!</v>
      </c>
      <c r="E15" s="133" t="e">
        <f>SUMIF(#REF!,$E$7,#REF!)</f>
        <v>#REF!</v>
      </c>
      <c r="F15" s="133" t="e">
        <f>SUMIF(#REF!,$F$7,#REF!)</f>
        <v>#REF!</v>
      </c>
      <c r="G15" s="133" t="e">
        <f>SUMIF(#REF!,$G$7,#REF!)</f>
        <v>#REF!</v>
      </c>
      <c r="H15" s="133" t="e">
        <f>SUMIF(#REF!,$H$7,#REF!)</f>
        <v>#REF!</v>
      </c>
      <c r="I15" s="133" t="e">
        <f>SUMIF(#REF!,$I$7,#REF!)</f>
        <v>#REF!</v>
      </c>
      <c r="J15" s="133"/>
      <c r="K15" s="133" t="e">
        <f>SUMIF(#REF!,$K$7,#REF!)</f>
        <v>#REF!</v>
      </c>
      <c r="L15" s="133" t="e">
        <f>SUMIF(#REF!,$L$7,#REF!)</f>
        <v>#REF!</v>
      </c>
      <c r="M15" s="133"/>
    </row>
    <row r="16" spans="1:13" ht="15" customHeight="1">
      <c r="A16" s="133" t="e">
        <f>집계표!M9</f>
        <v>#REF!</v>
      </c>
      <c r="B16" s="133"/>
      <c r="C16" s="133"/>
      <c r="D16" s="133" t="e">
        <f>COUNTIF(#REF!,$D$7)</f>
        <v>#REF!</v>
      </c>
      <c r="E16" s="133" t="e">
        <f>COUNTIF(#REF!,$E$7)</f>
        <v>#REF!</v>
      </c>
      <c r="F16" s="133" t="e">
        <f>COUNTIF(#REF!,$F$7)</f>
        <v>#REF!</v>
      </c>
      <c r="G16" s="133" t="e">
        <f>COUNTIF(#REF!,$G$7)</f>
        <v>#REF!</v>
      </c>
      <c r="H16" s="133" t="e">
        <f>COUNTIF(#REF!,$H$7)</f>
        <v>#REF!</v>
      </c>
      <c r="I16" s="133" t="e">
        <f>COUNTIF(#REF!,$I$7)</f>
        <v>#REF!</v>
      </c>
      <c r="J16" s="133"/>
      <c r="K16" s="133" t="e">
        <f>COUNTIF(#REF!,$K$7)</f>
        <v>#REF!</v>
      </c>
      <c r="L16" s="133" t="e">
        <f>COUNTIF(#REF!,$L$7)</f>
        <v>#REF!</v>
      </c>
      <c r="M16" s="133"/>
    </row>
    <row r="17" spans="1:13" ht="15" customHeight="1">
      <c r="A17" s="133"/>
      <c r="B17" s="133"/>
      <c r="C17" s="133"/>
      <c r="D17" s="133" t="e">
        <f>SUMIF(#REF!,$D$7,#REF!)</f>
        <v>#REF!</v>
      </c>
      <c r="E17" s="133" t="e">
        <f>SUMIF(#REF!,$E$7,#REF!)</f>
        <v>#REF!</v>
      </c>
      <c r="F17" s="133" t="e">
        <f>SUMIF(#REF!,$F$7,#REF!)</f>
        <v>#REF!</v>
      </c>
      <c r="G17" s="133" t="e">
        <f>SUMIF(#REF!,$G$7,#REF!)</f>
        <v>#REF!</v>
      </c>
      <c r="H17" s="133" t="e">
        <f>SUMIF(#REF!,$H$7,#REF!)</f>
        <v>#REF!</v>
      </c>
      <c r="I17" s="133" t="e">
        <f>SUMIF(#REF!,$I$7,#REF!)</f>
        <v>#REF!</v>
      </c>
      <c r="J17" s="133"/>
      <c r="K17" s="133" t="e">
        <f>SUMIF(#REF!,$K$7,#REF!)</f>
        <v>#REF!</v>
      </c>
      <c r="L17" s="133" t="e">
        <f>SUMIF(#REF!,$L$7,#REF!)</f>
        <v>#REF!</v>
      </c>
      <c r="M17" s="133"/>
    </row>
    <row r="18" spans="1:13" ht="15" customHeight="1">
      <c r="A18" s="133" t="e">
        <f>집계표!M10</f>
        <v>#REF!</v>
      </c>
      <c r="B18" s="133"/>
      <c r="C18" s="133"/>
      <c r="D18" s="133" t="e">
        <f>COUNTIF(#REF!,$D$7)</f>
        <v>#REF!</v>
      </c>
      <c r="E18" s="133" t="e">
        <f>COUNTIF(#REF!,$E$7)</f>
        <v>#REF!</v>
      </c>
      <c r="F18" s="133" t="e">
        <f>COUNTIF(#REF!,$F$7)</f>
        <v>#REF!</v>
      </c>
      <c r="G18" s="133" t="e">
        <f>COUNTIF(#REF!,$G$7)</f>
        <v>#REF!</v>
      </c>
      <c r="H18" s="133" t="e">
        <f>COUNTIF(#REF!,$H$7)</f>
        <v>#REF!</v>
      </c>
      <c r="I18" s="133" t="e">
        <f>COUNTIF(#REF!,$I$7)</f>
        <v>#REF!</v>
      </c>
      <c r="J18" s="133"/>
      <c r="K18" s="133" t="e">
        <f>COUNTIF(#REF!,$K$7)</f>
        <v>#REF!</v>
      </c>
      <c r="L18" s="133" t="e">
        <f>COUNTIF(#REF!,$L$7)</f>
        <v>#REF!</v>
      </c>
      <c r="M18" s="133"/>
    </row>
    <row r="19" spans="1:13" ht="15" customHeight="1">
      <c r="A19" s="133"/>
      <c r="B19" s="133"/>
      <c r="C19" s="133"/>
      <c r="D19" s="133" t="e">
        <f>SUMIF(#REF!,$D$7,#REF!)</f>
        <v>#REF!</v>
      </c>
      <c r="E19" s="133" t="e">
        <f>SUMIF(#REF!,$E$7,#REF!)</f>
        <v>#REF!</v>
      </c>
      <c r="F19" s="133" t="e">
        <f>SUMIF(#REF!,$F$7,#REF!)</f>
        <v>#REF!</v>
      </c>
      <c r="G19" s="133" t="e">
        <f>SUMIF(#REF!,$G$7,#REF!)</f>
        <v>#REF!</v>
      </c>
      <c r="H19" s="133" t="e">
        <f>SUMIF(#REF!,$H$7,#REF!)</f>
        <v>#REF!</v>
      </c>
      <c r="I19" s="133" t="e">
        <f>SUMIF(#REF!,$I$7,#REF!)</f>
        <v>#REF!</v>
      </c>
      <c r="J19" s="133"/>
      <c r="K19" s="133" t="e">
        <f>SUMIF(#REF!,$K$7,#REF!)</f>
        <v>#REF!</v>
      </c>
      <c r="L19" s="133" t="e">
        <f>SUMIF(#REF!,$L$7,#REF!)</f>
        <v>#REF!</v>
      </c>
      <c r="M19" s="133"/>
    </row>
    <row r="20" spans="1:13" ht="15" customHeight="1">
      <c r="A20" s="133" t="e">
        <f>집계표!M11</f>
        <v>#REF!</v>
      </c>
      <c r="B20" s="133"/>
      <c r="C20" s="133"/>
      <c r="D20" s="133" t="e">
        <f>COUNTIF(#REF!,$D$7)</f>
        <v>#REF!</v>
      </c>
      <c r="E20" s="133" t="e">
        <f>COUNTIF(#REF!,$E$7)</f>
        <v>#REF!</v>
      </c>
      <c r="F20" s="133" t="e">
        <f>COUNTIF(#REF!,$F$7)</f>
        <v>#REF!</v>
      </c>
      <c r="G20" s="133" t="e">
        <f>COUNTIF(#REF!,$G$7)</f>
        <v>#REF!</v>
      </c>
      <c r="H20" s="133" t="e">
        <f>COUNTIF(#REF!,$H$7)</f>
        <v>#REF!</v>
      </c>
      <c r="I20" s="133" t="e">
        <f>COUNTIF(#REF!,$I$7)</f>
        <v>#REF!</v>
      </c>
      <c r="J20" s="133"/>
      <c r="K20" s="133" t="e">
        <f>COUNTIF(#REF!,$K$7)</f>
        <v>#REF!</v>
      </c>
      <c r="L20" s="133" t="e">
        <f>COUNTIF(#REF!,$L$7)</f>
        <v>#REF!</v>
      </c>
      <c r="M20" s="133"/>
    </row>
    <row r="21" spans="1:13" ht="15" customHeight="1">
      <c r="A21" s="133"/>
      <c r="B21" s="133"/>
      <c r="C21" s="133"/>
      <c r="D21" s="133" t="e">
        <f>SUMIF(#REF!,$D$7,#REF!)</f>
        <v>#REF!</v>
      </c>
      <c r="E21" s="133" t="e">
        <f>SUMIF(#REF!,$E$7,#REF!)</f>
        <v>#REF!</v>
      </c>
      <c r="F21" s="133" t="e">
        <f>SUMIF(#REF!,$F$7,#REF!)</f>
        <v>#REF!</v>
      </c>
      <c r="G21" s="133" t="e">
        <f>SUMIF(#REF!,$G$7,#REF!)</f>
        <v>#REF!</v>
      </c>
      <c r="H21" s="133" t="e">
        <f>SUMIF(#REF!,$H$7,#REF!)</f>
        <v>#REF!</v>
      </c>
      <c r="I21" s="133" t="e">
        <f>SUMIF(#REF!,$I$7,#REF!)</f>
        <v>#REF!</v>
      </c>
      <c r="J21" s="133"/>
      <c r="K21" s="133" t="e">
        <f>SUMIF(#REF!,$K$7,#REF!)</f>
        <v>#REF!</v>
      </c>
      <c r="L21" s="133" t="e">
        <f>SUMIF(#REF!,$L$7,#REF!)</f>
        <v>#REF!</v>
      </c>
      <c r="M21" s="133"/>
    </row>
    <row r="22" spans="1:13" ht="15" customHeight="1">
      <c r="A22" s="133" t="e">
        <f>집계표!M12</f>
        <v>#REF!</v>
      </c>
      <c r="B22" s="133"/>
      <c r="C22" s="133"/>
      <c r="D22" s="133" t="e">
        <f>COUNTIF(#REF!,$D$7)</f>
        <v>#REF!</v>
      </c>
      <c r="E22" s="133" t="e">
        <f>COUNTIF(#REF!,$E$7)</f>
        <v>#REF!</v>
      </c>
      <c r="F22" s="133" t="e">
        <f>COUNTIF(#REF!,$F$7)</f>
        <v>#REF!</v>
      </c>
      <c r="G22" s="133" t="e">
        <f>COUNTIF(#REF!,$G$7)</f>
        <v>#REF!</v>
      </c>
      <c r="H22" s="133" t="e">
        <f>COUNTIF(#REF!,$H$7)</f>
        <v>#REF!</v>
      </c>
      <c r="I22" s="133" t="e">
        <f>COUNTIF(#REF!,$I$7)</f>
        <v>#REF!</v>
      </c>
      <c r="J22" s="133"/>
      <c r="K22" s="133" t="e">
        <f>COUNTIF(#REF!,$K$7)</f>
        <v>#REF!</v>
      </c>
      <c r="L22" s="133" t="e">
        <f>COUNTIF(#REF!,$L$7)</f>
        <v>#REF!</v>
      </c>
      <c r="M22" s="133"/>
    </row>
    <row r="23" spans="1:13" ht="15" customHeight="1">
      <c r="A23" s="133"/>
      <c r="B23" s="133"/>
      <c r="C23" s="133"/>
      <c r="D23" s="133" t="e">
        <f>SUMIF(#REF!,$D$7,#REF!)</f>
        <v>#REF!</v>
      </c>
      <c r="E23" s="133" t="e">
        <f>SUMIF(#REF!,$E$7,#REF!)</f>
        <v>#REF!</v>
      </c>
      <c r="F23" s="133" t="e">
        <f>SUMIF(#REF!,$F$7,#REF!)</f>
        <v>#REF!</v>
      </c>
      <c r="G23" s="133" t="e">
        <f>SUMIF(#REF!,$G$7,#REF!)</f>
        <v>#REF!</v>
      </c>
      <c r="H23" s="133" t="e">
        <f>SUMIF(#REF!,$H$7,#REF!)</f>
        <v>#REF!</v>
      </c>
      <c r="I23" s="133" t="e">
        <f>SUMIF(#REF!,$I$7,#REF!)</f>
        <v>#REF!</v>
      </c>
      <c r="J23" s="133"/>
      <c r="K23" s="133" t="e">
        <f>SUMIF(#REF!,$K$7,#REF!)</f>
        <v>#REF!</v>
      </c>
      <c r="L23" s="133" t="e">
        <f>SUMIF(#REF!,$L$7,#REF!)</f>
        <v>#REF!</v>
      </c>
      <c r="M23" s="133"/>
    </row>
    <row r="24" spans="1:13" ht="15" customHeight="1">
      <c r="A24" s="133" t="e">
        <f>집계표!M13</f>
        <v>#REF!</v>
      </c>
      <c r="B24" s="133"/>
      <c r="C24" s="133"/>
      <c r="D24" s="133" t="e">
        <f>COUNTIF(#REF!,$D$7)</f>
        <v>#REF!</v>
      </c>
      <c r="E24" s="133" t="e">
        <f>COUNTIF(#REF!,$E$7)</f>
        <v>#REF!</v>
      </c>
      <c r="F24" s="133" t="e">
        <f>COUNTIF(#REF!,$F$7)</f>
        <v>#REF!</v>
      </c>
      <c r="G24" s="133" t="e">
        <f>COUNTIF(#REF!,$G$7)</f>
        <v>#REF!</v>
      </c>
      <c r="H24" s="133" t="e">
        <f>COUNTIF(#REF!,$H$7)</f>
        <v>#REF!</v>
      </c>
      <c r="I24" s="133" t="e">
        <f>COUNTIF(#REF!,$I$7)</f>
        <v>#REF!</v>
      </c>
      <c r="J24" s="133"/>
      <c r="K24" s="133" t="e">
        <f>COUNTIF(#REF!,$K$7)</f>
        <v>#REF!</v>
      </c>
      <c r="L24" s="133" t="e">
        <f>COUNTIF(#REF!,$L$7)</f>
        <v>#REF!</v>
      </c>
      <c r="M24" s="133"/>
    </row>
    <row r="25" spans="1:13" ht="15" customHeight="1">
      <c r="A25" s="133"/>
      <c r="B25" s="133"/>
      <c r="C25" s="133"/>
      <c r="D25" s="133" t="e">
        <f>SUMIF(#REF!,$D$7,#REF!)</f>
        <v>#REF!</v>
      </c>
      <c r="E25" s="133" t="e">
        <f>SUMIF(#REF!,$E$7,#REF!)</f>
        <v>#REF!</v>
      </c>
      <c r="F25" s="133" t="e">
        <f>SUMIF(#REF!,$F$7,#REF!)</f>
        <v>#REF!</v>
      </c>
      <c r="G25" s="133" t="e">
        <f>SUMIF(#REF!,$G$7,#REF!)</f>
        <v>#REF!</v>
      </c>
      <c r="H25" s="133" t="e">
        <f>SUMIF(#REF!,$H$7,#REF!)</f>
        <v>#REF!</v>
      </c>
      <c r="I25" s="133" t="e">
        <f>SUMIF(#REF!,$I$7,#REF!)</f>
        <v>#REF!</v>
      </c>
      <c r="J25" s="133"/>
      <c r="K25" s="133" t="e">
        <f>SUMIF(#REF!,$K$7,#REF!)</f>
        <v>#REF!</v>
      </c>
      <c r="L25" s="133" t="e">
        <f>SUMIF(#REF!,$L$7,#REF!)</f>
        <v>#REF!</v>
      </c>
      <c r="M25" s="133"/>
    </row>
    <row r="26" spans="1:13" ht="15" customHeight="1">
      <c r="A26" s="133" t="e">
        <f>집계표!M14</f>
        <v>#REF!</v>
      </c>
      <c r="B26" s="133"/>
      <c r="C26" s="133"/>
      <c r="D26" s="133" t="e">
        <f>COUNTIF(#REF!,$D$7)</f>
        <v>#REF!</v>
      </c>
      <c r="E26" s="133" t="e">
        <f>COUNTIF(#REF!,$E$7)</f>
        <v>#REF!</v>
      </c>
      <c r="F26" s="133" t="e">
        <f>COUNTIF(#REF!,$F$7)</f>
        <v>#REF!</v>
      </c>
      <c r="G26" s="133" t="e">
        <f>COUNTIF(#REF!,$G$7)</f>
        <v>#REF!</v>
      </c>
      <c r="H26" s="133" t="e">
        <f>COUNTIF(#REF!,$H$7)</f>
        <v>#REF!</v>
      </c>
      <c r="I26" s="133" t="e">
        <f>COUNTIF(#REF!,$I$7)</f>
        <v>#REF!</v>
      </c>
      <c r="J26" s="133"/>
      <c r="K26" s="133" t="e">
        <f>COUNTIF(#REF!,$K$7)</f>
        <v>#REF!</v>
      </c>
      <c r="L26" s="133" t="e">
        <f>COUNTIF(#REF!,$L$7)</f>
        <v>#REF!</v>
      </c>
      <c r="M26" s="133"/>
    </row>
    <row r="27" spans="1:13" ht="15" customHeight="1">
      <c r="A27" s="133"/>
      <c r="B27" s="133"/>
      <c r="C27" s="133"/>
      <c r="D27" s="133" t="e">
        <f>SUMIF(#REF!,$D$7,#REF!)</f>
        <v>#REF!</v>
      </c>
      <c r="E27" s="133" t="e">
        <f>SUMIF(#REF!,$E$7,#REF!)</f>
        <v>#REF!</v>
      </c>
      <c r="F27" s="133" t="e">
        <f>SUMIF(#REF!,$F$7,#REF!)</f>
        <v>#REF!</v>
      </c>
      <c r="G27" s="133" t="e">
        <f>SUMIF(#REF!,$G$7,#REF!)</f>
        <v>#REF!</v>
      </c>
      <c r="H27" s="133" t="e">
        <f>SUMIF(#REF!,$H$7,#REF!)</f>
        <v>#REF!</v>
      </c>
      <c r="I27" s="133" t="e">
        <f>SUMIF(#REF!,$I$7,#REF!)</f>
        <v>#REF!</v>
      </c>
      <c r="J27" s="133"/>
      <c r="K27" s="133" t="e">
        <f>SUMIF(#REF!,$K$7,#REF!)</f>
        <v>#REF!</v>
      </c>
      <c r="L27" s="133" t="e">
        <f>SUMIF(#REF!,$L$7,#REF!)</f>
        <v>#REF!</v>
      </c>
      <c r="M27" s="133"/>
    </row>
    <row r="28" spans="1:13" ht="15" customHeight="1">
      <c r="A28" s="133" t="e">
        <f>집계표!M15</f>
        <v>#REF!</v>
      </c>
      <c r="B28" s="133"/>
      <c r="C28" s="133"/>
      <c r="D28" s="133" t="e">
        <f>COUNTIF(#REF!,$D$7)</f>
        <v>#REF!</v>
      </c>
      <c r="E28" s="133" t="e">
        <f>COUNTIF(#REF!,$E$7)</f>
        <v>#REF!</v>
      </c>
      <c r="F28" s="133" t="e">
        <f>COUNTIF(#REF!,$F$7)</f>
        <v>#REF!</v>
      </c>
      <c r="G28" s="133" t="e">
        <f>COUNTIF(#REF!,$G$7)</f>
        <v>#REF!</v>
      </c>
      <c r="H28" s="133" t="e">
        <f>COUNTIF(#REF!,$H$7)</f>
        <v>#REF!</v>
      </c>
      <c r="I28" s="133" t="e">
        <f>COUNTIF(#REF!,$I$7)</f>
        <v>#REF!</v>
      </c>
      <c r="J28" s="133"/>
      <c r="K28" s="133" t="e">
        <f>COUNTIF(#REF!,$K$7)</f>
        <v>#REF!</v>
      </c>
      <c r="L28" s="133" t="e">
        <f>COUNTIF(#REF!,$L$7)</f>
        <v>#REF!</v>
      </c>
      <c r="M28" s="133"/>
    </row>
    <row r="29" spans="1:13" ht="15" customHeight="1">
      <c r="A29" s="133"/>
      <c r="B29" s="133"/>
      <c r="C29" s="133"/>
      <c r="D29" s="133" t="e">
        <f>SUMIF(#REF!,$D$7,#REF!)</f>
        <v>#REF!</v>
      </c>
      <c r="E29" s="133" t="e">
        <f>SUMIF(#REF!,$E$7,#REF!)</f>
        <v>#REF!</v>
      </c>
      <c r="F29" s="133" t="e">
        <f>SUMIF(#REF!,$F$7,#REF!)</f>
        <v>#REF!</v>
      </c>
      <c r="G29" s="133" t="e">
        <f>SUMIF(#REF!,$G$7,#REF!)</f>
        <v>#REF!</v>
      </c>
      <c r="H29" s="133" t="e">
        <f>SUMIF(#REF!,$H$7,#REF!)</f>
        <v>#REF!</v>
      </c>
      <c r="I29" s="133" t="e">
        <f>SUMIF(#REF!,$I$7,#REF!)</f>
        <v>#REF!</v>
      </c>
      <c r="J29" s="133"/>
      <c r="K29" s="133" t="e">
        <f>SUMIF(#REF!,$K$7,#REF!)</f>
        <v>#REF!</v>
      </c>
      <c r="L29" s="133" t="e">
        <f>SUMIF(#REF!,$L$7,#REF!)</f>
        <v>#REF!</v>
      </c>
      <c r="M29" s="133"/>
    </row>
    <row r="30" spans="1:13" ht="30" customHeight="1">
      <c r="A30" s="133">
        <f>집계표!M16</f>
        <v>0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</row>
  </sheetData>
  <mergeCells count="4">
    <mergeCell ref="A2:A3"/>
    <mergeCell ref="B2:B3"/>
    <mergeCell ref="M2:M3"/>
    <mergeCell ref="A1:M1"/>
  </mergeCells>
  <phoneticPr fontId="17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rgb="FFFFFF00"/>
  </sheetPr>
  <dimension ref="A1:S1947"/>
  <sheetViews>
    <sheetView showGridLines="0" showZeros="0" tabSelected="1" view="pageBreakPreview" zoomScale="130" zoomScaleNormal="100" zoomScaleSheetLayoutView="130" workbookViewId="0">
      <pane ySplit="4" topLeftCell="A5" activePane="bottomLeft" state="frozen"/>
      <selection activeCell="N29" sqref="N29"/>
      <selection pane="bottomLeft" activeCell="O1858" sqref="O1858"/>
    </sheetView>
  </sheetViews>
  <sheetFormatPr defaultRowHeight="29.1" customHeight="1"/>
  <cols>
    <col min="1" max="1" width="4" style="109" bestFit="1" customWidth="1"/>
    <col min="2" max="4" width="3.77734375" style="106" hidden="1" customWidth="1"/>
    <col min="5" max="5" width="6.77734375" style="106" hidden="1" customWidth="1"/>
    <col min="6" max="7" width="6.77734375" style="106" customWidth="1"/>
    <col min="8" max="8" width="7.77734375" style="110" customWidth="1"/>
    <col min="9" max="9" width="3.77734375" style="106" customWidth="1"/>
    <col min="10" max="11" width="6.77734375" style="130" customWidth="1"/>
    <col min="12" max="12" width="6.77734375" style="130" hidden="1" customWidth="1"/>
    <col min="13" max="13" width="8.88671875" style="130" hidden="1" customWidth="1"/>
    <col min="14" max="14" width="9.77734375" style="116" customWidth="1"/>
    <col min="15" max="15" width="21.44140625" style="116" bestFit="1" customWidth="1"/>
    <col min="16" max="16" width="7.77734375" style="111" customWidth="1"/>
    <col min="17" max="17" width="8.77734375" style="111" customWidth="1"/>
    <col min="18" max="18" width="6.77734375" style="111" customWidth="1"/>
    <col min="19" max="19" width="4.77734375" style="106" customWidth="1"/>
    <col min="20" max="20" width="8.88671875" style="154" customWidth="1"/>
    <col min="21" max="24" width="8.88671875" style="154"/>
    <col min="25" max="25" width="15.88671875" style="154" bestFit="1" customWidth="1"/>
    <col min="26" max="16384" width="8.88671875" style="154"/>
  </cols>
  <sheetData>
    <row r="1" spans="1:19" ht="30" customHeight="1">
      <c r="A1" s="99" t="s">
        <v>92</v>
      </c>
      <c r="B1" s="99"/>
      <c r="C1" s="99"/>
      <c r="D1" s="99"/>
      <c r="E1" s="99"/>
      <c r="F1" s="99"/>
      <c r="G1" s="99"/>
      <c r="H1" s="100"/>
      <c r="I1" s="101"/>
      <c r="J1" s="101"/>
      <c r="K1" s="102"/>
      <c r="L1" s="102"/>
      <c r="M1" s="102"/>
      <c r="N1" s="114"/>
      <c r="O1" s="114"/>
      <c r="P1" s="101"/>
      <c r="Q1" s="101"/>
      <c r="R1" s="101"/>
      <c r="S1" s="101"/>
    </row>
    <row r="2" spans="1:19" ht="19.899999999999999" customHeight="1">
      <c r="A2" s="103"/>
      <c r="B2" s="103"/>
      <c r="C2" s="103"/>
      <c r="D2" s="103"/>
      <c r="E2" s="103"/>
      <c r="F2" s="103"/>
      <c r="G2" s="103"/>
      <c r="H2" s="104"/>
      <c r="I2" s="103"/>
      <c r="J2" s="103"/>
      <c r="K2" s="105"/>
      <c r="L2" s="105"/>
      <c r="M2" s="105"/>
      <c r="N2" s="115"/>
      <c r="O2" s="115"/>
      <c r="P2" s="106"/>
      <c r="Q2" s="106"/>
      <c r="R2" s="107"/>
      <c r="S2" s="122"/>
    </row>
    <row r="3" spans="1:19" ht="30" customHeight="1">
      <c r="A3" s="194" t="s">
        <v>93</v>
      </c>
      <c r="B3" s="194" t="s">
        <v>94</v>
      </c>
      <c r="C3" s="194"/>
      <c r="D3" s="194"/>
      <c r="E3" s="194"/>
      <c r="F3" s="197" t="s">
        <v>3212</v>
      </c>
      <c r="G3" s="197" t="s">
        <v>3213</v>
      </c>
      <c r="H3" s="194" t="s">
        <v>95</v>
      </c>
      <c r="I3" s="194" t="s">
        <v>96</v>
      </c>
      <c r="J3" s="194" t="s">
        <v>97</v>
      </c>
      <c r="K3" s="194" t="s">
        <v>98</v>
      </c>
      <c r="L3" s="195" t="s">
        <v>107</v>
      </c>
      <c r="M3" s="196"/>
      <c r="N3" s="166" t="s">
        <v>79</v>
      </c>
      <c r="O3" s="166"/>
      <c r="P3" s="194" t="s">
        <v>80</v>
      </c>
      <c r="Q3" s="194"/>
      <c r="R3" s="194"/>
      <c r="S3" s="194" t="s">
        <v>69</v>
      </c>
    </row>
    <row r="4" spans="1:19" ht="30" customHeight="1">
      <c r="A4" s="194"/>
      <c r="B4" s="166">
        <v>1</v>
      </c>
      <c r="C4" s="166">
        <v>2</v>
      </c>
      <c r="D4" s="166">
        <v>3</v>
      </c>
      <c r="E4" s="166" t="s">
        <v>88</v>
      </c>
      <c r="F4" s="198"/>
      <c r="G4" s="198"/>
      <c r="H4" s="194"/>
      <c r="I4" s="194"/>
      <c r="J4" s="194"/>
      <c r="K4" s="194"/>
      <c r="L4" s="166" t="s">
        <v>99</v>
      </c>
      <c r="M4" s="166" t="s">
        <v>107</v>
      </c>
      <c r="N4" s="166" t="s">
        <v>83</v>
      </c>
      <c r="O4" s="166" t="s">
        <v>84</v>
      </c>
      <c r="P4" s="166" t="s">
        <v>83</v>
      </c>
      <c r="Q4" s="166" t="s">
        <v>84</v>
      </c>
      <c r="R4" s="166" t="s">
        <v>85</v>
      </c>
      <c r="S4" s="194"/>
    </row>
    <row r="5" spans="1:19" ht="30.95" customHeight="1">
      <c r="A5" s="166">
        <v>1</v>
      </c>
      <c r="B5" s="166">
        <v>1</v>
      </c>
      <c r="C5" s="156" t="s">
        <v>2925</v>
      </c>
      <c r="D5" s="156" t="s">
        <v>2948</v>
      </c>
      <c r="E5" s="166">
        <v>5</v>
      </c>
      <c r="F5" s="166" t="s">
        <v>3226</v>
      </c>
      <c r="G5" s="166" t="s">
        <v>3214</v>
      </c>
      <c r="H5" s="157" t="s">
        <v>136</v>
      </c>
      <c r="I5" s="155" t="s">
        <v>119</v>
      </c>
      <c r="J5" s="128">
        <v>672</v>
      </c>
      <c r="K5" s="128">
        <v>250</v>
      </c>
      <c r="L5" s="128">
        <v>18400</v>
      </c>
      <c r="M5" s="128">
        <f t="shared" ref="M5:M68" si="0">K5*L5</f>
        <v>4600000</v>
      </c>
      <c r="N5" s="157" t="s">
        <v>3190</v>
      </c>
      <c r="O5" s="108">
        <v>0</v>
      </c>
      <c r="P5" s="124"/>
      <c r="Q5" s="124"/>
      <c r="R5" s="124"/>
      <c r="S5" s="128"/>
    </row>
    <row r="6" spans="1:19" ht="30.95" customHeight="1">
      <c r="A6" s="166">
        <v>2</v>
      </c>
      <c r="B6" s="166">
        <v>1</v>
      </c>
      <c r="C6" s="156" t="s">
        <v>2925</v>
      </c>
      <c r="D6" s="156" t="s">
        <v>3089</v>
      </c>
      <c r="E6" s="166">
        <v>5</v>
      </c>
      <c r="F6" s="166" t="s">
        <v>3226</v>
      </c>
      <c r="G6" s="166" t="s">
        <v>3214</v>
      </c>
      <c r="H6" s="157" t="s">
        <v>128</v>
      </c>
      <c r="I6" s="155" t="s">
        <v>109</v>
      </c>
      <c r="J6" s="128">
        <v>1699</v>
      </c>
      <c r="K6" s="128">
        <v>295</v>
      </c>
      <c r="L6" s="128">
        <v>45000</v>
      </c>
      <c r="M6" s="128">
        <f t="shared" si="0"/>
        <v>13275000</v>
      </c>
      <c r="N6" s="157" t="s">
        <v>3228</v>
      </c>
      <c r="O6" s="108" t="s">
        <v>3229</v>
      </c>
      <c r="P6" s="124"/>
      <c r="Q6" s="124"/>
      <c r="R6" s="124"/>
      <c r="S6" s="128"/>
    </row>
    <row r="7" spans="1:19" ht="30.95" customHeight="1">
      <c r="A7" s="166">
        <v>3</v>
      </c>
      <c r="B7" s="166">
        <v>1</v>
      </c>
      <c r="C7" s="156" t="s">
        <v>2925</v>
      </c>
      <c r="D7" s="156" t="s">
        <v>2918</v>
      </c>
      <c r="E7" s="166">
        <v>5</v>
      </c>
      <c r="F7" s="166" t="s">
        <v>3226</v>
      </c>
      <c r="G7" s="166" t="s">
        <v>3214</v>
      </c>
      <c r="H7" s="157" t="s">
        <v>135</v>
      </c>
      <c r="I7" s="155" t="s">
        <v>119</v>
      </c>
      <c r="J7" s="128">
        <v>129</v>
      </c>
      <c r="K7" s="128">
        <v>129</v>
      </c>
      <c r="L7" s="128">
        <v>18400</v>
      </c>
      <c r="M7" s="128">
        <f t="shared" si="0"/>
        <v>2373600</v>
      </c>
      <c r="N7" s="157" t="s">
        <v>3190</v>
      </c>
      <c r="O7" s="108">
        <v>0</v>
      </c>
      <c r="P7" s="124"/>
      <c r="Q7" s="124"/>
      <c r="R7" s="124"/>
      <c r="S7" s="128"/>
    </row>
    <row r="8" spans="1:19" ht="30.95" customHeight="1">
      <c r="A8" s="166">
        <v>4</v>
      </c>
      <c r="B8" s="166">
        <v>1</v>
      </c>
      <c r="C8" s="156" t="s">
        <v>2925</v>
      </c>
      <c r="D8" s="156" t="s">
        <v>3094</v>
      </c>
      <c r="E8" s="166">
        <v>5</v>
      </c>
      <c r="F8" s="166" t="s">
        <v>3226</v>
      </c>
      <c r="G8" s="166" t="s">
        <v>3214</v>
      </c>
      <c r="H8" s="157" t="s">
        <v>130</v>
      </c>
      <c r="I8" s="155" t="s">
        <v>109</v>
      </c>
      <c r="J8" s="128">
        <v>210</v>
      </c>
      <c r="K8" s="128">
        <v>169</v>
      </c>
      <c r="L8" s="128">
        <v>45000</v>
      </c>
      <c r="M8" s="128">
        <f t="shared" si="0"/>
        <v>7605000</v>
      </c>
      <c r="N8" s="157" t="s">
        <v>3230</v>
      </c>
      <c r="O8" s="108" t="s">
        <v>3805</v>
      </c>
      <c r="P8" s="124"/>
      <c r="Q8" s="124"/>
      <c r="R8" s="124"/>
      <c r="S8" s="128"/>
    </row>
    <row r="9" spans="1:19" ht="30.95" customHeight="1">
      <c r="A9" s="166">
        <v>5</v>
      </c>
      <c r="B9" s="166">
        <v>1</v>
      </c>
      <c r="C9" s="156" t="s">
        <v>2925</v>
      </c>
      <c r="D9" s="156" t="s">
        <v>2919</v>
      </c>
      <c r="E9" s="166">
        <v>5</v>
      </c>
      <c r="F9" s="166" t="s">
        <v>3226</v>
      </c>
      <c r="G9" s="166" t="s">
        <v>3214</v>
      </c>
      <c r="H9" s="157" t="s">
        <v>3096</v>
      </c>
      <c r="I9" s="155" t="s">
        <v>119</v>
      </c>
      <c r="J9" s="128">
        <v>17</v>
      </c>
      <c r="K9" s="128">
        <v>17</v>
      </c>
      <c r="L9" s="128">
        <v>18400</v>
      </c>
      <c r="M9" s="128">
        <f t="shared" si="0"/>
        <v>312800</v>
      </c>
      <c r="N9" s="157" t="s">
        <v>3190</v>
      </c>
      <c r="O9" s="108">
        <v>0</v>
      </c>
      <c r="P9" s="124"/>
      <c r="Q9" s="124"/>
      <c r="R9" s="124"/>
      <c r="S9" s="128"/>
    </row>
    <row r="10" spans="1:19" ht="30.95" customHeight="1">
      <c r="A10" s="166">
        <v>6</v>
      </c>
      <c r="B10" s="166">
        <v>1</v>
      </c>
      <c r="C10" s="156" t="s">
        <v>2925</v>
      </c>
      <c r="D10" s="156" t="s">
        <v>3095</v>
      </c>
      <c r="E10" s="166">
        <v>5</v>
      </c>
      <c r="F10" s="166" t="s">
        <v>3226</v>
      </c>
      <c r="G10" s="166" t="s">
        <v>3214</v>
      </c>
      <c r="H10" s="157" t="s">
        <v>131</v>
      </c>
      <c r="I10" s="155" t="s">
        <v>109</v>
      </c>
      <c r="J10" s="128">
        <v>1353</v>
      </c>
      <c r="K10" s="128">
        <v>601</v>
      </c>
      <c r="L10" s="128">
        <v>43200</v>
      </c>
      <c r="M10" s="128">
        <f t="shared" si="0"/>
        <v>25963200</v>
      </c>
      <c r="N10" s="157" t="s">
        <v>3231</v>
      </c>
      <c r="O10" s="108" t="s">
        <v>3806</v>
      </c>
      <c r="P10" s="124"/>
      <c r="Q10" s="124"/>
      <c r="R10" s="124"/>
      <c r="S10" s="128"/>
    </row>
    <row r="11" spans="1:19" ht="30.95" customHeight="1">
      <c r="A11" s="166">
        <v>7</v>
      </c>
      <c r="B11" s="166">
        <v>0</v>
      </c>
      <c r="C11" s="156" t="s">
        <v>2962</v>
      </c>
      <c r="D11" s="156" t="s">
        <v>3087</v>
      </c>
      <c r="E11" s="166">
        <v>4</v>
      </c>
      <c r="F11" s="166" t="s">
        <v>3226</v>
      </c>
      <c r="G11" s="166" t="s">
        <v>3214</v>
      </c>
      <c r="H11" s="157" t="s">
        <v>110</v>
      </c>
      <c r="I11" s="155" t="s">
        <v>109</v>
      </c>
      <c r="J11" s="128">
        <v>1653</v>
      </c>
      <c r="K11" s="128">
        <v>469</v>
      </c>
      <c r="L11" s="128">
        <v>16000</v>
      </c>
      <c r="M11" s="128">
        <f t="shared" si="0"/>
        <v>7504000</v>
      </c>
      <c r="N11" s="157" t="s">
        <v>3232</v>
      </c>
      <c r="O11" s="108" t="s">
        <v>3807</v>
      </c>
      <c r="P11" s="124"/>
      <c r="Q11" s="124"/>
      <c r="R11" s="124"/>
      <c r="S11" s="128"/>
    </row>
    <row r="12" spans="1:19" ht="30.95" customHeight="1">
      <c r="A12" s="166">
        <v>8</v>
      </c>
      <c r="B12" s="166">
        <v>0</v>
      </c>
      <c r="C12" s="156" t="s">
        <v>2962</v>
      </c>
      <c r="D12" s="156" t="s">
        <v>3086</v>
      </c>
      <c r="E12" s="166">
        <v>4</v>
      </c>
      <c r="F12" s="166" t="s">
        <v>3226</v>
      </c>
      <c r="G12" s="166" t="s">
        <v>3214</v>
      </c>
      <c r="H12" s="157" t="s">
        <v>108</v>
      </c>
      <c r="I12" s="155" t="s">
        <v>109</v>
      </c>
      <c r="J12" s="128">
        <v>10035</v>
      </c>
      <c r="K12" s="128">
        <v>268</v>
      </c>
      <c r="L12" s="128">
        <v>18000</v>
      </c>
      <c r="M12" s="128">
        <f t="shared" si="0"/>
        <v>4824000</v>
      </c>
      <c r="N12" s="157" t="s">
        <v>3233</v>
      </c>
      <c r="O12" s="108" t="s">
        <v>3808</v>
      </c>
      <c r="P12" s="205"/>
      <c r="Q12" s="205"/>
      <c r="R12" s="205"/>
      <c r="S12" s="128"/>
    </row>
    <row r="13" spans="1:19" ht="30.95" customHeight="1">
      <c r="A13" s="166">
        <v>9</v>
      </c>
      <c r="B13" s="166">
        <v>1</v>
      </c>
      <c r="C13" s="156" t="s">
        <v>2949</v>
      </c>
      <c r="D13" s="156">
        <v>0</v>
      </c>
      <c r="E13" s="166">
        <v>0</v>
      </c>
      <c r="F13" s="166" t="s">
        <v>3226</v>
      </c>
      <c r="G13" s="166" t="s">
        <v>3214</v>
      </c>
      <c r="H13" s="157" t="s">
        <v>122</v>
      </c>
      <c r="I13" s="155" t="s">
        <v>109</v>
      </c>
      <c r="J13" s="128">
        <v>18002</v>
      </c>
      <c r="K13" s="128">
        <v>4729</v>
      </c>
      <c r="L13" s="128">
        <v>4770</v>
      </c>
      <c r="M13" s="128">
        <f t="shared" si="0"/>
        <v>22557330</v>
      </c>
      <c r="N13" s="157" t="s">
        <v>3234</v>
      </c>
      <c r="O13" s="108" t="s">
        <v>3809</v>
      </c>
      <c r="P13" s="124"/>
      <c r="Q13" s="124"/>
      <c r="R13" s="124"/>
      <c r="S13" s="128"/>
    </row>
    <row r="14" spans="1:19" ht="30.95" customHeight="1">
      <c r="A14" s="166">
        <v>10</v>
      </c>
      <c r="B14" s="166">
        <v>1</v>
      </c>
      <c r="C14" s="156" t="s">
        <v>2946</v>
      </c>
      <c r="D14" s="156">
        <v>0</v>
      </c>
      <c r="E14" s="166">
        <v>0</v>
      </c>
      <c r="F14" s="166" t="s">
        <v>3226</v>
      </c>
      <c r="G14" s="166" t="s">
        <v>3214</v>
      </c>
      <c r="H14" s="157" t="s">
        <v>117</v>
      </c>
      <c r="I14" s="155" t="s">
        <v>109</v>
      </c>
      <c r="J14" s="128">
        <v>75518</v>
      </c>
      <c r="K14" s="128">
        <v>2004</v>
      </c>
      <c r="L14" s="128">
        <v>4660</v>
      </c>
      <c r="M14" s="128">
        <f t="shared" si="0"/>
        <v>9338640</v>
      </c>
      <c r="N14" s="157" t="s">
        <v>3235</v>
      </c>
      <c r="O14" s="108" t="s">
        <v>3810</v>
      </c>
      <c r="P14" s="124"/>
      <c r="Q14" s="124"/>
      <c r="R14" s="124"/>
      <c r="S14" s="128"/>
    </row>
    <row r="15" spans="1:19" ht="30.95" customHeight="1">
      <c r="A15" s="166">
        <v>11</v>
      </c>
      <c r="B15" s="166">
        <v>1</v>
      </c>
      <c r="C15" s="156" t="s">
        <v>2925</v>
      </c>
      <c r="D15" s="156" t="s">
        <v>2922</v>
      </c>
      <c r="E15" s="166">
        <v>5</v>
      </c>
      <c r="F15" s="166" t="s">
        <v>3226</v>
      </c>
      <c r="G15" s="166" t="s">
        <v>3214</v>
      </c>
      <c r="H15" s="157" t="s">
        <v>139</v>
      </c>
      <c r="I15" s="155" t="s">
        <v>109</v>
      </c>
      <c r="J15" s="128">
        <v>1032</v>
      </c>
      <c r="K15" s="128">
        <v>47</v>
      </c>
      <c r="L15" s="128">
        <v>62500</v>
      </c>
      <c r="M15" s="128">
        <f t="shared" si="0"/>
        <v>2937500</v>
      </c>
      <c r="N15" s="157" t="s">
        <v>3236</v>
      </c>
      <c r="O15" s="108" t="s">
        <v>3811</v>
      </c>
      <c r="P15" s="124"/>
      <c r="Q15" s="124"/>
      <c r="R15" s="124"/>
      <c r="S15" s="128"/>
    </row>
    <row r="16" spans="1:19" ht="30.95" customHeight="1">
      <c r="A16" s="166">
        <v>12</v>
      </c>
      <c r="B16" s="166">
        <v>1</v>
      </c>
      <c r="C16" s="156" t="s">
        <v>2925</v>
      </c>
      <c r="D16" s="156" t="s">
        <v>2921</v>
      </c>
      <c r="E16" s="166">
        <v>5</v>
      </c>
      <c r="F16" s="166" t="s">
        <v>3226</v>
      </c>
      <c r="G16" s="166" t="s">
        <v>3214</v>
      </c>
      <c r="H16" s="157" t="s">
        <v>138</v>
      </c>
      <c r="I16" s="155" t="s">
        <v>109</v>
      </c>
      <c r="J16" s="128">
        <v>1238</v>
      </c>
      <c r="K16" s="128">
        <v>48</v>
      </c>
      <c r="L16" s="128">
        <v>15100</v>
      </c>
      <c r="M16" s="128">
        <f t="shared" si="0"/>
        <v>724800</v>
      </c>
      <c r="N16" s="157" t="s">
        <v>3236</v>
      </c>
      <c r="O16" s="108" t="s">
        <v>3811</v>
      </c>
      <c r="P16" s="205"/>
      <c r="Q16" s="205"/>
      <c r="R16" s="205"/>
      <c r="S16" s="128"/>
    </row>
    <row r="17" spans="1:19" ht="30.95" customHeight="1">
      <c r="A17" s="166">
        <v>13</v>
      </c>
      <c r="B17" s="166">
        <v>1</v>
      </c>
      <c r="C17" s="156" t="s">
        <v>2925</v>
      </c>
      <c r="D17" s="156" t="s">
        <v>2920</v>
      </c>
      <c r="E17" s="166">
        <v>5</v>
      </c>
      <c r="F17" s="166" t="s">
        <v>3226</v>
      </c>
      <c r="G17" s="166" t="s">
        <v>3214</v>
      </c>
      <c r="H17" s="157" t="s">
        <v>137</v>
      </c>
      <c r="I17" s="155" t="s">
        <v>109</v>
      </c>
      <c r="J17" s="128">
        <v>163</v>
      </c>
      <c r="K17" s="128">
        <v>104</v>
      </c>
      <c r="L17" s="128">
        <v>15100</v>
      </c>
      <c r="M17" s="128">
        <f t="shared" si="0"/>
        <v>1570400</v>
      </c>
      <c r="N17" s="157" t="s">
        <v>3237</v>
      </c>
      <c r="O17" s="108" t="s">
        <v>3812</v>
      </c>
      <c r="P17" s="124"/>
      <c r="Q17" s="124"/>
      <c r="R17" s="124"/>
      <c r="S17" s="128"/>
    </row>
    <row r="18" spans="1:19" ht="30.95" customHeight="1">
      <c r="A18" s="166">
        <v>14</v>
      </c>
      <c r="B18" s="166">
        <v>1</v>
      </c>
      <c r="C18" s="156" t="s">
        <v>2925</v>
      </c>
      <c r="D18" s="156" t="s">
        <v>2915</v>
      </c>
      <c r="E18" s="166">
        <v>5</v>
      </c>
      <c r="F18" s="166" t="s">
        <v>3226</v>
      </c>
      <c r="G18" s="166" t="s">
        <v>3214</v>
      </c>
      <c r="H18" s="157" t="s">
        <v>3097</v>
      </c>
      <c r="I18" s="155" t="s">
        <v>109</v>
      </c>
      <c r="J18" s="128">
        <v>16399</v>
      </c>
      <c r="K18" s="128">
        <v>726</v>
      </c>
      <c r="L18" s="128">
        <v>9100</v>
      </c>
      <c r="M18" s="128">
        <f t="shared" si="0"/>
        <v>6606600</v>
      </c>
      <c r="N18" s="157" t="s">
        <v>3238</v>
      </c>
      <c r="O18" s="108" t="s">
        <v>3813</v>
      </c>
      <c r="P18" s="124"/>
      <c r="Q18" s="124"/>
      <c r="R18" s="124"/>
      <c r="S18" s="128"/>
    </row>
    <row r="19" spans="1:19" ht="30.95" customHeight="1">
      <c r="A19" s="166">
        <v>15</v>
      </c>
      <c r="B19" s="166">
        <v>1</v>
      </c>
      <c r="C19" s="156" t="s">
        <v>2925</v>
      </c>
      <c r="D19" s="156" t="s">
        <v>2916</v>
      </c>
      <c r="E19" s="166">
        <v>5</v>
      </c>
      <c r="F19" s="166" t="s">
        <v>3226</v>
      </c>
      <c r="G19" s="166" t="s">
        <v>3214</v>
      </c>
      <c r="H19" s="157" t="s">
        <v>133</v>
      </c>
      <c r="I19" s="155" t="s">
        <v>119</v>
      </c>
      <c r="J19" s="128">
        <v>1013</v>
      </c>
      <c r="K19" s="128">
        <v>911</v>
      </c>
      <c r="L19" s="128">
        <v>14000</v>
      </c>
      <c r="M19" s="128">
        <f t="shared" si="0"/>
        <v>12754000</v>
      </c>
      <c r="N19" s="157" t="s">
        <v>3190</v>
      </c>
      <c r="O19" s="108">
        <v>0</v>
      </c>
      <c r="P19" s="124"/>
      <c r="Q19" s="124"/>
      <c r="R19" s="124"/>
      <c r="S19" s="128"/>
    </row>
    <row r="20" spans="1:19" ht="30.95" customHeight="1">
      <c r="A20" s="166">
        <v>16</v>
      </c>
      <c r="B20" s="166">
        <v>1</v>
      </c>
      <c r="C20" s="156" t="s">
        <v>2925</v>
      </c>
      <c r="D20" s="156" t="s">
        <v>3093</v>
      </c>
      <c r="E20" s="166">
        <v>5</v>
      </c>
      <c r="F20" s="166" t="s">
        <v>3226</v>
      </c>
      <c r="G20" s="166" t="s">
        <v>3214</v>
      </c>
      <c r="H20" s="157" t="s">
        <v>129</v>
      </c>
      <c r="I20" s="155" t="s">
        <v>119</v>
      </c>
      <c r="J20" s="128">
        <v>1983</v>
      </c>
      <c r="K20" s="128">
        <v>928</v>
      </c>
      <c r="L20" s="128">
        <v>18400</v>
      </c>
      <c r="M20" s="128">
        <f t="shared" si="0"/>
        <v>17075200</v>
      </c>
      <c r="N20" s="157" t="s">
        <v>3179</v>
      </c>
      <c r="O20" s="108">
        <v>0</v>
      </c>
      <c r="P20" s="124"/>
      <c r="Q20" s="124"/>
      <c r="R20" s="124"/>
      <c r="S20" s="128"/>
    </row>
    <row r="21" spans="1:19" ht="30.95" customHeight="1">
      <c r="A21" s="166">
        <v>17</v>
      </c>
      <c r="B21" s="166">
        <v>1</v>
      </c>
      <c r="C21" s="156" t="s">
        <v>2925</v>
      </c>
      <c r="D21" s="156" t="s">
        <v>2917</v>
      </c>
      <c r="E21" s="166">
        <v>5</v>
      </c>
      <c r="F21" s="166" t="s">
        <v>3226</v>
      </c>
      <c r="G21" s="166" t="s">
        <v>3214</v>
      </c>
      <c r="H21" s="157" t="s">
        <v>134</v>
      </c>
      <c r="I21" s="155" t="s">
        <v>119</v>
      </c>
      <c r="J21" s="128">
        <v>705</v>
      </c>
      <c r="K21" s="128">
        <v>28</v>
      </c>
      <c r="L21" s="128">
        <v>13900</v>
      </c>
      <c r="M21" s="128">
        <f t="shared" si="0"/>
        <v>389200</v>
      </c>
      <c r="N21" s="157" t="s">
        <v>3190</v>
      </c>
      <c r="O21" s="108">
        <v>0</v>
      </c>
      <c r="P21" s="124"/>
      <c r="Q21" s="124"/>
      <c r="R21" s="124"/>
      <c r="S21" s="128"/>
    </row>
    <row r="22" spans="1:19" ht="30.95" customHeight="1">
      <c r="A22" s="166">
        <v>18</v>
      </c>
      <c r="B22" s="166">
        <v>1</v>
      </c>
      <c r="C22" s="156" t="s">
        <v>2925</v>
      </c>
      <c r="D22" s="156" t="s">
        <v>2947</v>
      </c>
      <c r="E22" s="166">
        <v>5</v>
      </c>
      <c r="F22" s="166" t="s">
        <v>3226</v>
      </c>
      <c r="G22" s="166" t="s">
        <v>3214</v>
      </c>
      <c r="H22" s="157" t="s">
        <v>132</v>
      </c>
      <c r="I22" s="155" t="s">
        <v>109</v>
      </c>
      <c r="J22" s="128">
        <v>1324</v>
      </c>
      <c r="K22" s="128">
        <v>1281</v>
      </c>
      <c r="L22" s="128">
        <v>43200</v>
      </c>
      <c r="M22" s="128">
        <f t="shared" si="0"/>
        <v>55339200</v>
      </c>
      <c r="N22" s="157" t="s">
        <v>3228</v>
      </c>
      <c r="O22" s="108" t="s">
        <v>3229</v>
      </c>
      <c r="P22" s="205"/>
      <c r="Q22" s="205"/>
      <c r="R22" s="205"/>
      <c r="S22" s="128"/>
    </row>
    <row r="23" spans="1:19" ht="30.95" customHeight="1">
      <c r="A23" s="166">
        <v>19</v>
      </c>
      <c r="B23" s="166">
        <v>0</v>
      </c>
      <c r="C23" s="156" t="s">
        <v>3088</v>
      </c>
      <c r="D23" s="156" t="s">
        <v>3091</v>
      </c>
      <c r="E23" s="166">
        <v>4</v>
      </c>
      <c r="F23" s="166" t="s">
        <v>3226</v>
      </c>
      <c r="G23" s="166" t="s">
        <v>3214</v>
      </c>
      <c r="H23" s="157" t="s">
        <v>115</v>
      </c>
      <c r="I23" s="155" t="s">
        <v>54</v>
      </c>
      <c r="J23" s="128">
        <v>2214</v>
      </c>
      <c r="K23" s="128">
        <v>1147</v>
      </c>
      <c r="L23" s="128">
        <v>38400</v>
      </c>
      <c r="M23" s="128">
        <f t="shared" si="0"/>
        <v>44044800</v>
      </c>
      <c r="N23" s="157" t="s">
        <v>3239</v>
      </c>
      <c r="O23" s="108" t="s">
        <v>3814</v>
      </c>
      <c r="P23" s="124"/>
      <c r="Q23" s="124"/>
      <c r="R23" s="124"/>
      <c r="S23" s="128"/>
    </row>
    <row r="24" spans="1:19" ht="30.95" customHeight="1">
      <c r="A24" s="166">
        <v>20</v>
      </c>
      <c r="B24" s="166">
        <v>0</v>
      </c>
      <c r="C24" s="156" t="s">
        <v>3088</v>
      </c>
      <c r="D24" s="156" t="s">
        <v>3086</v>
      </c>
      <c r="E24" s="166">
        <v>4</v>
      </c>
      <c r="F24" s="166" t="s">
        <v>3226</v>
      </c>
      <c r="G24" s="166" t="s">
        <v>3214</v>
      </c>
      <c r="H24" s="157" t="s">
        <v>112</v>
      </c>
      <c r="I24" s="155" t="s">
        <v>109</v>
      </c>
      <c r="J24" s="128">
        <v>17</v>
      </c>
      <c r="K24" s="128">
        <v>17</v>
      </c>
      <c r="L24" s="128">
        <v>18000</v>
      </c>
      <c r="M24" s="128">
        <f t="shared" si="0"/>
        <v>306000</v>
      </c>
      <c r="N24" s="157" t="s">
        <v>3239</v>
      </c>
      <c r="O24" s="108" t="s">
        <v>3814</v>
      </c>
      <c r="P24" s="124"/>
      <c r="Q24" s="124"/>
      <c r="R24" s="124"/>
      <c r="S24" s="128"/>
    </row>
    <row r="25" spans="1:19" ht="30.95" customHeight="1">
      <c r="A25" s="166">
        <v>21</v>
      </c>
      <c r="B25" s="166">
        <v>0</v>
      </c>
      <c r="C25" s="156" t="s">
        <v>3088</v>
      </c>
      <c r="D25" s="156" t="s">
        <v>3090</v>
      </c>
      <c r="E25" s="166">
        <v>4</v>
      </c>
      <c r="F25" s="166" t="s">
        <v>3226</v>
      </c>
      <c r="G25" s="166" t="s">
        <v>3214</v>
      </c>
      <c r="H25" s="157" t="s">
        <v>114</v>
      </c>
      <c r="I25" s="155" t="s">
        <v>109</v>
      </c>
      <c r="J25" s="128">
        <v>408</v>
      </c>
      <c r="K25" s="128">
        <v>372</v>
      </c>
      <c r="L25" s="128">
        <v>18000</v>
      </c>
      <c r="M25" s="128">
        <f t="shared" si="0"/>
        <v>6696000</v>
      </c>
      <c r="N25" s="157" t="s">
        <v>3239</v>
      </c>
      <c r="O25" s="108" t="s">
        <v>3814</v>
      </c>
      <c r="P25" s="124"/>
      <c r="Q25" s="124"/>
      <c r="R25" s="124"/>
      <c r="S25" s="128"/>
    </row>
    <row r="26" spans="1:19" ht="30.95" customHeight="1">
      <c r="A26" s="166">
        <v>22</v>
      </c>
      <c r="B26" s="166">
        <v>0</v>
      </c>
      <c r="C26" s="156" t="s">
        <v>3088</v>
      </c>
      <c r="D26" s="156" t="s">
        <v>3087</v>
      </c>
      <c r="E26" s="166">
        <v>4</v>
      </c>
      <c r="F26" s="166" t="s">
        <v>3226</v>
      </c>
      <c r="G26" s="166" t="s">
        <v>3214</v>
      </c>
      <c r="H26" s="157" t="s">
        <v>113</v>
      </c>
      <c r="I26" s="155" t="s">
        <v>54</v>
      </c>
      <c r="J26" s="128">
        <v>1368</v>
      </c>
      <c r="K26" s="128">
        <v>950</v>
      </c>
      <c r="L26" s="128">
        <v>29400</v>
      </c>
      <c r="M26" s="128">
        <f t="shared" si="0"/>
        <v>27930000</v>
      </c>
      <c r="N26" s="157" t="s">
        <v>3239</v>
      </c>
      <c r="O26" s="108" t="s">
        <v>3814</v>
      </c>
      <c r="P26" s="124"/>
      <c r="Q26" s="124"/>
      <c r="R26" s="124"/>
      <c r="S26" s="128"/>
    </row>
    <row r="27" spans="1:19" ht="30.95" customHeight="1">
      <c r="A27" s="166">
        <v>23</v>
      </c>
      <c r="B27" s="166">
        <v>0</v>
      </c>
      <c r="C27" s="156" t="s">
        <v>3088</v>
      </c>
      <c r="D27" s="156" t="s">
        <v>3089</v>
      </c>
      <c r="E27" s="166">
        <v>4</v>
      </c>
      <c r="F27" s="166" t="s">
        <v>3226</v>
      </c>
      <c r="G27" s="166" t="s">
        <v>3214</v>
      </c>
      <c r="H27" s="157" t="s">
        <v>111</v>
      </c>
      <c r="I27" s="155" t="s">
        <v>109</v>
      </c>
      <c r="J27" s="128">
        <v>198</v>
      </c>
      <c r="K27" s="128">
        <v>198</v>
      </c>
      <c r="L27" s="128">
        <v>21000</v>
      </c>
      <c r="M27" s="128">
        <f t="shared" si="0"/>
        <v>4158000</v>
      </c>
      <c r="N27" s="157" t="s">
        <v>3239</v>
      </c>
      <c r="O27" s="108" t="s">
        <v>3814</v>
      </c>
      <c r="P27" s="124"/>
      <c r="Q27" s="124"/>
      <c r="R27" s="124"/>
      <c r="S27" s="128"/>
    </row>
    <row r="28" spans="1:19" ht="30.95" customHeight="1">
      <c r="A28" s="166">
        <v>24</v>
      </c>
      <c r="B28" s="166">
        <v>1</v>
      </c>
      <c r="C28" s="156" t="s">
        <v>2923</v>
      </c>
      <c r="D28" s="156" t="s">
        <v>3087</v>
      </c>
      <c r="E28" s="166">
        <v>4</v>
      </c>
      <c r="F28" s="166" t="s">
        <v>3226</v>
      </c>
      <c r="G28" s="166" t="s">
        <v>3214</v>
      </c>
      <c r="H28" s="157" t="s">
        <v>125</v>
      </c>
      <c r="I28" s="155" t="s">
        <v>119</v>
      </c>
      <c r="J28" s="128">
        <v>1534</v>
      </c>
      <c r="K28" s="128">
        <v>395</v>
      </c>
      <c r="L28" s="128">
        <v>3030</v>
      </c>
      <c r="M28" s="128">
        <f t="shared" si="0"/>
        <v>1196850</v>
      </c>
      <c r="N28" s="157" t="s">
        <v>3190</v>
      </c>
      <c r="O28" s="108">
        <v>0</v>
      </c>
      <c r="P28" s="124"/>
      <c r="Q28" s="124"/>
      <c r="R28" s="124"/>
      <c r="S28" s="128"/>
    </row>
    <row r="29" spans="1:19" ht="30.95" customHeight="1">
      <c r="A29" s="166">
        <v>25</v>
      </c>
      <c r="B29" s="166">
        <v>1</v>
      </c>
      <c r="C29" s="156" t="s">
        <v>2951</v>
      </c>
      <c r="D29" s="156" t="s">
        <v>3089</v>
      </c>
      <c r="E29" s="166">
        <v>4</v>
      </c>
      <c r="F29" s="166" t="s">
        <v>3226</v>
      </c>
      <c r="G29" s="166" t="s">
        <v>3214</v>
      </c>
      <c r="H29" s="157" t="s">
        <v>2944</v>
      </c>
      <c r="I29" s="155" t="s">
        <v>119</v>
      </c>
      <c r="J29" s="128">
        <v>1289</v>
      </c>
      <c r="K29" s="128">
        <v>167</v>
      </c>
      <c r="L29" s="128">
        <v>3030</v>
      </c>
      <c r="M29" s="128">
        <f t="shared" si="0"/>
        <v>506010</v>
      </c>
      <c r="N29" s="157" t="s">
        <v>3179</v>
      </c>
      <c r="O29" s="157">
        <v>0</v>
      </c>
      <c r="P29" s="124"/>
      <c r="Q29" s="124"/>
      <c r="R29" s="124"/>
      <c r="S29" s="128"/>
    </row>
    <row r="30" spans="1:19" ht="30.95" customHeight="1">
      <c r="A30" s="166">
        <v>26</v>
      </c>
      <c r="B30" s="166">
        <v>1</v>
      </c>
      <c r="C30" s="156" t="s">
        <v>2923</v>
      </c>
      <c r="D30" s="156">
        <v>0</v>
      </c>
      <c r="E30" s="166">
        <v>0</v>
      </c>
      <c r="F30" s="166" t="s">
        <v>3226</v>
      </c>
      <c r="G30" s="166" t="s">
        <v>3214</v>
      </c>
      <c r="H30" s="157" t="s">
        <v>126</v>
      </c>
      <c r="I30" s="155" t="s">
        <v>109</v>
      </c>
      <c r="J30" s="128">
        <v>717</v>
      </c>
      <c r="K30" s="128">
        <v>535</v>
      </c>
      <c r="L30" s="128">
        <v>18000</v>
      </c>
      <c r="M30" s="128">
        <f t="shared" si="0"/>
        <v>9630000</v>
      </c>
      <c r="N30" s="157" t="s">
        <v>3240</v>
      </c>
      <c r="O30" s="108" t="s">
        <v>3815</v>
      </c>
      <c r="P30" s="124"/>
      <c r="Q30" s="124"/>
      <c r="R30" s="124"/>
      <c r="S30" s="128"/>
    </row>
    <row r="31" spans="1:19" ht="30.95" customHeight="1">
      <c r="A31" s="166">
        <v>27</v>
      </c>
      <c r="B31" s="166">
        <v>1</v>
      </c>
      <c r="C31" s="156" t="s">
        <v>2950</v>
      </c>
      <c r="D31" s="156" t="s">
        <v>3089</v>
      </c>
      <c r="E31" s="166">
        <v>4</v>
      </c>
      <c r="F31" s="166" t="s">
        <v>3226</v>
      </c>
      <c r="G31" s="166" t="s">
        <v>3214</v>
      </c>
      <c r="H31" s="157" t="s">
        <v>123</v>
      </c>
      <c r="I31" s="155" t="s">
        <v>119</v>
      </c>
      <c r="J31" s="128">
        <v>2414</v>
      </c>
      <c r="K31" s="128">
        <v>312</v>
      </c>
      <c r="L31" s="128">
        <v>3030</v>
      </c>
      <c r="M31" s="128">
        <f t="shared" si="0"/>
        <v>945360</v>
      </c>
      <c r="N31" s="157" t="s">
        <v>3190</v>
      </c>
      <c r="O31" s="108">
        <v>0</v>
      </c>
      <c r="P31" s="124"/>
      <c r="Q31" s="124"/>
      <c r="R31" s="124"/>
      <c r="S31" s="128"/>
    </row>
    <row r="32" spans="1:19" ht="30.95" customHeight="1">
      <c r="A32" s="166">
        <v>28</v>
      </c>
      <c r="B32" s="166">
        <v>1</v>
      </c>
      <c r="C32" s="156" t="s">
        <v>2924</v>
      </c>
      <c r="D32" s="156" t="s">
        <v>3089</v>
      </c>
      <c r="E32" s="166">
        <v>5</v>
      </c>
      <c r="F32" s="166" t="s">
        <v>3226</v>
      </c>
      <c r="G32" s="166" t="s">
        <v>3214</v>
      </c>
      <c r="H32" s="157" t="s">
        <v>127</v>
      </c>
      <c r="I32" s="155" t="s">
        <v>119</v>
      </c>
      <c r="J32" s="128">
        <v>177</v>
      </c>
      <c r="K32" s="128">
        <v>177</v>
      </c>
      <c r="L32" s="128">
        <v>3030</v>
      </c>
      <c r="M32" s="128">
        <f t="shared" si="0"/>
        <v>536310</v>
      </c>
      <c r="N32" s="157" t="s">
        <v>3190</v>
      </c>
      <c r="O32" s="108">
        <v>0</v>
      </c>
      <c r="P32" s="124"/>
      <c r="Q32" s="124"/>
      <c r="R32" s="124"/>
      <c r="S32" s="128"/>
    </row>
    <row r="33" spans="1:19" ht="30.95" customHeight="1">
      <c r="A33" s="166">
        <v>29</v>
      </c>
      <c r="B33" s="166">
        <v>1</v>
      </c>
      <c r="C33" s="156" t="s">
        <v>2949</v>
      </c>
      <c r="D33" s="156" t="s">
        <v>3090</v>
      </c>
      <c r="E33" s="166">
        <v>4</v>
      </c>
      <c r="F33" s="166" t="s">
        <v>3226</v>
      </c>
      <c r="G33" s="166" t="s">
        <v>3214</v>
      </c>
      <c r="H33" s="157" t="s">
        <v>118</v>
      </c>
      <c r="I33" s="155" t="s">
        <v>119</v>
      </c>
      <c r="J33" s="128">
        <v>791</v>
      </c>
      <c r="K33" s="128">
        <v>791</v>
      </c>
      <c r="L33" s="128">
        <v>3030</v>
      </c>
      <c r="M33" s="128">
        <f t="shared" si="0"/>
        <v>2396730</v>
      </c>
      <c r="N33" s="157" t="s">
        <v>3190</v>
      </c>
      <c r="O33" s="108">
        <v>0</v>
      </c>
      <c r="P33" s="124"/>
      <c r="Q33" s="124"/>
      <c r="R33" s="124"/>
      <c r="S33" s="128"/>
    </row>
    <row r="34" spans="1:19" ht="30.95" customHeight="1">
      <c r="A34" s="166">
        <v>30</v>
      </c>
      <c r="B34" s="166">
        <v>1</v>
      </c>
      <c r="C34" s="156" t="s">
        <v>2949</v>
      </c>
      <c r="D34" s="156" t="s">
        <v>3089</v>
      </c>
      <c r="E34" s="166">
        <v>4</v>
      </c>
      <c r="F34" s="166" t="s">
        <v>3226</v>
      </c>
      <c r="G34" s="166" t="s">
        <v>3214</v>
      </c>
      <c r="H34" s="157" t="s">
        <v>3098</v>
      </c>
      <c r="I34" s="155" t="s">
        <v>119</v>
      </c>
      <c r="J34" s="128">
        <v>2479</v>
      </c>
      <c r="K34" s="128">
        <v>1236</v>
      </c>
      <c r="L34" s="128">
        <v>3130</v>
      </c>
      <c r="M34" s="128">
        <f t="shared" si="0"/>
        <v>3868680</v>
      </c>
      <c r="N34" s="157" t="s">
        <v>3179</v>
      </c>
      <c r="O34" s="108">
        <v>0</v>
      </c>
      <c r="P34" s="124"/>
      <c r="Q34" s="124"/>
      <c r="R34" s="124"/>
      <c r="S34" s="128"/>
    </row>
    <row r="35" spans="1:19" ht="30.95" customHeight="1">
      <c r="A35" s="166">
        <v>31</v>
      </c>
      <c r="B35" s="166">
        <v>1</v>
      </c>
      <c r="C35" s="156" t="s">
        <v>2949</v>
      </c>
      <c r="D35" s="156" t="s">
        <v>3092</v>
      </c>
      <c r="E35" s="166">
        <v>4</v>
      </c>
      <c r="F35" s="166" t="s">
        <v>3226</v>
      </c>
      <c r="G35" s="166" t="s">
        <v>3214</v>
      </c>
      <c r="H35" s="157" t="s">
        <v>120</v>
      </c>
      <c r="I35" s="155" t="s">
        <v>119</v>
      </c>
      <c r="J35" s="128">
        <v>1330</v>
      </c>
      <c r="K35" s="128">
        <v>644</v>
      </c>
      <c r="L35" s="128">
        <v>3030</v>
      </c>
      <c r="M35" s="128">
        <f t="shared" si="0"/>
        <v>1951320</v>
      </c>
      <c r="N35" s="157" t="s">
        <v>3190</v>
      </c>
      <c r="O35" s="108">
        <v>0</v>
      </c>
      <c r="P35" s="124"/>
      <c r="Q35" s="124"/>
      <c r="R35" s="124"/>
      <c r="S35" s="128"/>
    </row>
    <row r="36" spans="1:19" ht="30.95" customHeight="1">
      <c r="A36" s="166">
        <v>32</v>
      </c>
      <c r="B36" s="166">
        <v>1</v>
      </c>
      <c r="C36" s="156" t="s">
        <v>2949</v>
      </c>
      <c r="D36" s="156" t="s">
        <v>3093</v>
      </c>
      <c r="E36" s="166">
        <v>4</v>
      </c>
      <c r="F36" s="166" t="s">
        <v>3226</v>
      </c>
      <c r="G36" s="166" t="s">
        <v>3214</v>
      </c>
      <c r="H36" s="157" t="s">
        <v>121</v>
      </c>
      <c r="I36" s="155" t="s">
        <v>109</v>
      </c>
      <c r="J36" s="128">
        <v>289</v>
      </c>
      <c r="K36" s="128">
        <v>289</v>
      </c>
      <c r="L36" s="128">
        <v>4720</v>
      </c>
      <c r="M36" s="128">
        <f t="shared" si="0"/>
        <v>1364080</v>
      </c>
      <c r="N36" s="157" t="s">
        <v>3241</v>
      </c>
      <c r="O36" s="108" t="s">
        <v>3816</v>
      </c>
      <c r="P36" s="124"/>
      <c r="Q36" s="124"/>
      <c r="R36" s="124"/>
      <c r="S36" s="128"/>
    </row>
    <row r="37" spans="1:19" ht="30.95" customHeight="1">
      <c r="A37" s="166">
        <v>33</v>
      </c>
      <c r="B37" s="166">
        <v>0</v>
      </c>
      <c r="C37" s="156" t="s">
        <v>116</v>
      </c>
      <c r="D37" s="156">
        <v>0</v>
      </c>
      <c r="E37" s="166">
        <v>0</v>
      </c>
      <c r="F37" s="166" t="s">
        <v>3226</v>
      </c>
      <c r="G37" s="166" t="s">
        <v>3214</v>
      </c>
      <c r="H37" s="157" t="s">
        <v>116</v>
      </c>
      <c r="I37" s="155" t="s">
        <v>55</v>
      </c>
      <c r="J37" s="128">
        <v>460</v>
      </c>
      <c r="K37" s="128">
        <v>460</v>
      </c>
      <c r="L37" s="128">
        <v>3300</v>
      </c>
      <c r="M37" s="128">
        <f t="shared" si="0"/>
        <v>1518000</v>
      </c>
      <c r="N37" s="157" t="s">
        <v>3640</v>
      </c>
      <c r="O37" s="108" t="s">
        <v>3817</v>
      </c>
      <c r="P37" s="205"/>
      <c r="Q37" s="205"/>
      <c r="R37" s="205"/>
      <c r="S37" s="128"/>
    </row>
    <row r="38" spans="1:19" ht="30.95" customHeight="1">
      <c r="A38" s="166">
        <v>34</v>
      </c>
      <c r="B38" s="166"/>
      <c r="C38" s="156"/>
      <c r="D38" s="156"/>
      <c r="E38" s="166"/>
      <c r="F38" s="166" t="s">
        <v>3226</v>
      </c>
      <c r="G38" s="166" t="s">
        <v>3215</v>
      </c>
      <c r="H38" s="158" t="s">
        <v>463</v>
      </c>
      <c r="I38" s="155" t="s">
        <v>109</v>
      </c>
      <c r="J38" s="128">
        <v>8221</v>
      </c>
      <c r="K38" s="199">
        <v>2106</v>
      </c>
      <c r="L38" s="199">
        <v>3600</v>
      </c>
      <c r="M38" s="199">
        <f t="shared" si="0"/>
        <v>7581600</v>
      </c>
      <c r="N38" s="157" t="s">
        <v>3242</v>
      </c>
      <c r="O38" s="157" t="s">
        <v>3818</v>
      </c>
      <c r="P38" s="124"/>
      <c r="Q38" s="124"/>
      <c r="R38" s="124"/>
      <c r="S38" s="128"/>
    </row>
    <row r="39" spans="1:19" ht="30.95" customHeight="1">
      <c r="A39" s="166">
        <v>35</v>
      </c>
      <c r="B39" s="166"/>
      <c r="C39" s="156"/>
      <c r="D39" s="156"/>
      <c r="E39" s="166"/>
      <c r="F39" s="166" t="s">
        <v>3226</v>
      </c>
      <c r="G39" s="166" t="s">
        <v>3215</v>
      </c>
      <c r="H39" s="158" t="s">
        <v>467</v>
      </c>
      <c r="I39" s="155" t="s">
        <v>109</v>
      </c>
      <c r="J39" s="128">
        <v>12992</v>
      </c>
      <c r="K39" s="199">
        <v>337</v>
      </c>
      <c r="L39" s="199">
        <v>3400</v>
      </c>
      <c r="M39" s="199">
        <f t="shared" si="0"/>
        <v>1145800</v>
      </c>
      <c r="N39" s="157" t="s">
        <v>3243</v>
      </c>
      <c r="O39" s="157" t="s">
        <v>3819</v>
      </c>
      <c r="P39" s="124"/>
      <c r="Q39" s="124"/>
      <c r="R39" s="124"/>
      <c r="S39" s="128"/>
    </row>
    <row r="40" spans="1:19" ht="30.95" customHeight="1">
      <c r="A40" s="166">
        <v>36</v>
      </c>
      <c r="B40" s="166"/>
      <c r="C40" s="156"/>
      <c r="D40" s="156"/>
      <c r="E40" s="166"/>
      <c r="F40" s="166" t="s">
        <v>3226</v>
      </c>
      <c r="G40" s="166" t="s">
        <v>3215</v>
      </c>
      <c r="H40" s="158" t="s">
        <v>316</v>
      </c>
      <c r="I40" s="155" t="s">
        <v>54</v>
      </c>
      <c r="J40" s="128">
        <v>1243</v>
      </c>
      <c r="K40" s="199">
        <v>765</v>
      </c>
      <c r="L40" s="199">
        <v>468</v>
      </c>
      <c r="M40" s="199">
        <f t="shared" si="0"/>
        <v>358020</v>
      </c>
      <c r="N40" s="157" t="s">
        <v>3244</v>
      </c>
      <c r="O40" s="157" t="s">
        <v>3820</v>
      </c>
      <c r="P40" s="124"/>
      <c r="Q40" s="124"/>
      <c r="R40" s="124"/>
      <c r="S40" s="128"/>
    </row>
    <row r="41" spans="1:19" ht="30.95" customHeight="1">
      <c r="A41" s="166">
        <v>37</v>
      </c>
      <c r="B41" s="166"/>
      <c r="C41" s="156"/>
      <c r="D41" s="156"/>
      <c r="E41" s="166"/>
      <c r="F41" s="166" t="s">
        <v>3226</v>
      </c>
      <c r="G41" s="166" t="s">
        <v>3215</v>
      </c>
      <c r="H41" s="158" t="s">
        <v>466</v>
      </c>
      <c r="I41" s="155" t="s">
        <v>109</v>
      </c>
      <c r="J41" s="128">
        <v>3458</v>
      </c>
      <c r="K41" s="199">
        <v>361</v>
      </c>
      <c r="L41" s="199">
        <v>3400</v>
      </c>
      <c r="M41" s="199">
        <f t="shared" si="0"/>
        <v>1227400</v>
      </c>
      <c r="N41" s="157" t="s">
        <v>3245</v>
      </c>
      <c r="O41" s="157" t="s">
        <v>3821</v>
      </c>
      <c r="P41" s="124"/>
      <c r="Q41" s="124"/>
      <c r="R41" s="124"/>
      <c r="S41" s="128"/>
    </row>
    <row r="42" spans="1:19" ht="30.95" customHeight="1">
      <c r="A42" s="166">
        <v>38</v>
      </c>
      <c r="B42" s="166"/>
      <c r="C42" s="156"/>
      <c r="D42" s="156"/>
      <c r="E42" s="166"/>
      <c r="F42" s="166" t="s">
        <v>3226</v>
      </c>
      <c r="G42" s="166" t="s">
        <v>3215</v>
      </c>
      <c r="H42" s="158" t="s">
        <v>320</v>
      </c>
      <c r="I42" s="155" t="s">
        <v>54</v>
      </c>
      <c r="J42" s="128">
        <v>2022</v>
      </c>
      <c r="K42" s="199">
        <v>1246</v>
      </c>
      <c r="L42" s="199">
        <v>18100</v>
      </c>
      <c r="M42" s="199">
        <f t="shared" si="0"/>
        <v>22552600</v>
      </c>
      <c r="N42" s="157" t="s">
        <v>3246</v>
      </c>
      <c r="O42" s="157" t="s">
        <v>3822</v>
      </c>
      <c r="P42" s="124"/>
      <c r="Q42" s="124"/>
      <c r="R42" s="124"/>
      <c r="S42" s="128"/>
    </row>
    <row r="43" spans="1:19" ht="30.95" customHeight="1">
      <c r="A43" s="166">
        <v>39</v>
      </c>
      <c r="B43" s="166"/>
      <c r="C43" s="156"/>
      <c r="D43" s="156"/>
      <c r="E43" s="166"/>
      <c r="F43" s="166" t="s">
        <v>3226</v>
      </c>
      <c r="G43" s="166" t="s">
        <v>3215</v>
      </c>
      <c r="H43" s="158" t="s">
        <v>319</v>
      </c>
      <c r="I43" s="155" t="s">
        <v>54</v>
      </c>
      <c r="J43" s="128">
        <v>290</v>
      </c>
      <c r="K43" s="199">
        <v>290</v>
      </c>
      <c r="L43" s="199">
        <v>20100</v>
      </c>
      <c r="M43" s="199">
        <f t="shared" si="0"/>
        <v>5829000</v>
      </c>
      <c r="N43" s="157" t="s">
        <v>3247</v>
      </c>
      <c r="O43" s="157" t="s">
        <v>3823</v>
      </c>
      <c r="P43" s="124"/>
      <c r="Q43" s="124"/>
      <c r="R43" s="124"/>
      <c r="S43" s="128"/>
    </row>
    <row r="44" spans="1:19" ht="30.95" customHeight="1">
      <c r="A44" s="166">
        <v>40</v>
      </c>
      <c r="B44" s="166"/>
      <c r="C44" s="156"/>
      <c r="D44" s="156"/>
      <c r="E44" s="166"/>
      <c r="F44" s="166" t="s">
        <v>3226</v>
      </c>
      <c r="G44" s="166" t="s">
        <v>3215</v>
      </c>
      <c r="H44" s="158" t="s">
        <v>365</v>
      </c>
      <c r="I44" s="155" t="s">
        <v>182</v>
      </c>
      <c r="J44" s="128">
        <v>344</v>
      </c>
      <c r="K44" s="199">
        <v>28</v>
      </c>
      <c r="L44" s="199">
        <v>55400</v>
      </c>
      <c r="M44" s="199">
        <f t="shared" si="0"/>
        <v>1551200</v>
      </c>
      <c r="N44" s="157" t="s">
        <v>3247</v>
      </c>
      <c r="O44" s="157" t="s">
        <v>3823</v>
      </c>
      <c r="P44" s="124"/>
      <c r="Q44" s="124"/>
      <c r="R44" s="124"/>
      <c r="S44" s="128"/>
    </row>
    <row r="45" spans="1:19" ht="29.1" customHeight="1">
      <c r="A45" s="166">
        <v>41</v>
      </c>
      <c r="B45" s="206"/>
      <c r="C45" s="206"/>
      <c r="D45" s="206"/>
      <c r="E45" s="206"/>
      <c r="F45" s="166" t="s">
        <v>3226</v>
      </c>
      <c r="G45" s="166" t="s">
        <v>3215</v>
      </c>
      <c r="H45" s="158" t="s">
        <v>364</v>
      </c>
      <c r="I45" s="155" t="s">
        <v>55</v>
      </c>
      <c r="J45" s="128">
        <v>151</v>
      </c>
      <c r="K45" s="199">
        <v>22</v>
      </c>
      <c r="L45" s="199">
        <v>36900</v>
      </c>
      <c r="M45" s="199">
        <f t="shared" si="0"/>
        <v>811800</v>
      </c>
      <c r="N45" s="157" t="s">
        <v>3247</v>
      </c>
      <c r="O45" s="157" t="s">
        <v>3824</v>
      </c>
      <c r="P45" s="205"/>
      <c r="Q45" s="205"/>
      <c r="R45" s="205"/>
      <c r="S45" s="206"/>
    </row>
    <row r="46" spans="1:19" ht="29.1" customHeight="1">
      <c r="A46" s="166">
        <v>42</v>
      </c>
      <c r="B46" s="206"/>
      <c r="C46" s="206"/>
      <c r="D46" s="206"/>
      <c r="E46" s="206"/>
      <c r="F46" s="166" t="s">
        <v>3226</v>
      </c>
      <c r="G46" s="166" t="s">
        <v>3215</v>
      </c>
      <c r="H46" s="158" t="s">
        <v>368</v>
      </c>
      <c r="I46" s="155" t="s">
        <v>119</v>
      </c>
      <c r="J46" s="128">
        <v>47</v>
      </c>
      <c r="K46" s="199">
        <v>47</v>
      </c>
      <c r="L46" s="199">
        <v>18100</v>
      </c>
      <c r="M46" s="199">
        <f t="shared" si="0"/>
        <v>850700</v>
      </c>
      <c r="N46" s="157" t="s">
        <v>3190</v>
      </c>
      <c r="O46" s="157">
        <v>0</v>
      </c>
      <c r="P46" s="205"/>
      <c r="Q46" s="205"/>
      <c r="R46" s="205"/>
      <c r="S46" s="206"/>
    </row>
    <row r="47" spans="1:19" ht="29.1" customHeight="1">
      <c r="A47" s="166">
        <v>43</v>
      </c>
      <c r="B47" s="206"/>
      <c r="C47" s="206"/>
      <c r="D47" s="206"/>
      <c r="E47" s="206"/>
      <c r="F47" s="166" t="s">
        <v>3226</v>
      </c>
      <c r="G47" s="166" t="s">
        <v>3215</v>
      </c>
      <c r="H47" s="158" t="s">
        <v>367</v>
      </c>
      <c r="I47" s="155" t="s">
        <v>119</v>
      </c>
      <c r="J47" s="128">
        <v>103</v>
      </c>
      <c r="K47" s="199">
        <v>103</v>
      </c>
      <c r="L47" s="199">
        <v>18100</v>
      </c>
      <c r="M47" s="199">
        <f t="shared" si="0"/>
        <v>1864300</v>
      </c>
      <c r="N47" s="157" t="s">
        <v>3190</v>
      </c>
      <c r="O47" s="157">
        <v>0</v>
      </c>
      <c r="P47" s="205"/>
      <c r="Q47" s="205"/>
      <c r="R47" s="205"/>
      <c r="S47" s="206"/>
    </row>
    <row r="48" spans="1:19" ht="29.1" customHeight="1">
      <c r="A48" s="166">
        <v>44</v>
      </c>
      <c r="B48" s="206"/>
      <c r="C48" s="206"/>
      <c r="D48" s="206"/>
      <c r="E48" s="206"/>
      <c r="F48" s="166" t="s">
        <v>3226</v>
      </c>
      <c r="G48" s="166" t="s">
        <v>3215</v>
      </c>
      <c r="H48" s="158" t="s">
        <v>379</v>
      </c>
      <c r="I48" s="155" t="s">
        <v>119</v>
      </c>
      <c r="J48" s="128">
        <v>139</v>
      </c>
      <c r="K48" s="128">
        <v>139</v>
      </c>
      <c r="L48" s="128">
        <v>4950</v>
      </c>
      <c r="M48" s="199">
        <f t="shared" si="0"/>
        <v>688050</v>
      </c>
      <c r="N48" s="157" t="s">
        <v>3190</v>
      </c>
      <c r="O48" s="157">
        <v>0</v>
      </c>
      <c r="P48" s="205"/>
      <c r="Q48" s="205"/>
      <c r="R48" s="205"/>
      <c r="S48" s="206"/>
    </row>
    <row r="49" spans="1:19" ht="29.1" customHeight="1">
      <c r="A49" s="166">
        <v>45</v>
      </c>
      <c r="B49" s="206"/>
      <c r="C49" s="206"/>
      <c r="D49" s="206"/>
      <c r="E49" s="206"/>
      <c r="F49" s="166" t="s">
        <v>3226</v>
      </c>
      <c r="G49" s="166" t="s">
        <v>3215</v>
      </c>
      <c r="H49" s="158" t="s">
        <v>366</v>
      </c>
      <c r="I49" s="155" t="s">
        <v>119</v>
      </c>
      <c r="J49" s="128">
        <v>722</v>
      </c>
      <c r="K49" s="199">
        <v>722</v>
      </c>
      <c r="L49" s="199">
        <v>18100</v>
      </c>
      <c r="M49" s="199">
        <f t="shared" si="0"/>
        <v>13068200</v>
      </c>
      <c r="N49" s="157" t="s">
        <v>3190</v>
      </c>
      <c r="O49" s="157">
        <v>0</v>
      </c>
      <c r="P49" s="205"/>
      <c r="Q49" s="205"/>
      <c r="R49" s="205"/>
      <c r="S49" s="206"/>
    </row>
    <row r="50" spans="1:19" ht="29.1" customHeight="1">
      <c r="A50" s="166">
        <v>46</v>
      </c>
      <c r="B50" s="206"/>
      <c r="C50" s="206"/>
      <c r="D50" s="206"/>
      <c r="E50" s="206"/>
      <c r="F50" s="166" t="s">
        <v>3226</v>
      </c>
      <c r="G50" s="166" t="s">
        <v>3215</v>
      </c>
      <c r="H50" s="158" t="s">
        <v>363</v>
      </c>
      <c r="I50" s="155" t="s">
        <v>55</v>
      </c>
      <c r="J50" s="128">
        <v>762</v>
      </c>
      <c r="K50" s="199">
        <v>26</v>
      </c>
      <c r="L50" s="199">
        <v>38700</v>
      </c>
      <c r="M50" s="199">
        <f t="shared" si="0"/>
        <v>1006200</v>
      </c>
      <c r="N50" s="157" t="s">
        <v>3248</v>
      </c>
      <c r="O50" s="157" t="s">
        <v>3825</v>
      </c>
      <c r="P50" s="205"/>
      <c r="Q50" s="205"/>
      <c r="R50" s="205"/>
      <c r="S50" s="206"/>
    </row>
    <row r="51" spans="1:19" ht="29.1" customHeight="1">
      <c r="A51" s="166">
        <v>47</v>
      </c>
      <c r="B51" s="206"/>
      <c r="C51" s="206"/>
      <c r="D51" s="206"/>
      <c r="E51" s="206"/>
      <c r="F51" s="166" t="s">
        <v>3226</v>
      </c>
      <c r="G51" s="166" t="s">
        <v>3215</v>
      </c>
      <c r="H51" s="158" t="s">
        <v>362</v>
      </c>
      <c r="I51" s="155" t="s">
        <v>55</v>
      </c>
      <c r="J51" s="128">
        <v>1403</v>
      </c>
      <c r="K51" s="199">
        <v>27</v>
      </c>
      <c r="L51" s="199">
        <v>49000</v>
      </c>
      <c r="M51" s="199">
        <f t="shared" si="0"/>
        <v>1323000</v>
      </c>
      <c r="N51" s="157" t="s">
        <v>3249</v>
      </c>
      <c r="O51" s="157" t="s">
        <v>3826</v>
      </c>
      <c r="P51" s="205"/>
      <c r="Q51" s="205"/>
      <c r="R51" s="205"/>
      <c r="S51" s="206"/>
    </row>
    <row r="52" spans="1:19" ht="29.1" customHeight="1">
      <c r="A52" s="166">
        <v>48</v>
      </c>
      <c r="B52" s="206"/>
      <c r="C52" s="206"/>
      <c r="D52" s="206"/>
      <c r="E52" s="206"/>
      <c r="F52" s="166" t="s">
        <v>3226</v>
      </c>
      <c r="G52" s="166" t="s">
        <v>3215</v>
      </c>
      <c r="H52" s="158" t="s">
        <v>361</v>
      </c>
      <c r="I52" s="155" t="s">
        <v>119</v>
      </c>
      <c r="J52" s="128">
        <v>23</v>
      </c>
      <c r="K52" s="128">
        <v>23</v>
      </c>
      <c r="L52" s="128">
        <v>18100</v>
      </c>
      <c r="M52" s="199">
        <f t="shared" si="0"/>
        <v>416300</v>
      </c>
      <c r="N52" s="157" t="s">
        <v>3190</v>
      </c>
      <c r="O52" s="157">
        <v>0</v>
      </c>
      <c r="P52" s="205"/>
      <c r="Q52" s="205"/>
      <c r="R52" s="205"/>
      <c r="S52" s="206"/>
    </row>
    <row r="53" spans="1:19" ht="29.1" customHeight="1">
      <c r="A53" s="166">
        <v>49</v>
      </c>
      <c r="B53" s="206"/>
      <c r="C53" s="206"/>
      <c r="D53" s="206"/>
      <c r="E53" s="206"/>
      <c r="F53" s="166" t="s">
        <v>3226</v>
      </c>
      <c r="G53" s="166" t="s">
        <v>3215</v>
      </c>
      <c r="H53" s="158" t="s">
        <v>376</v>
      </c>
      <c r="I53" s="155" t="s">
        <v>119</v>
      </c>
      <c r="J53" s="128">
        <v>142</v>
      </c>
      <c r="K53" s="199">
        <v>142</v>
      </c>
      <c r="L53" s="199">
        <v>4950</v>
      </c>
      <c r="M53" s="199">
        <f t="shared" si="0"/>
        <v>702900</v>
      </c>
      <c r="N53" s="157" t="s">
        <v>3190</v>
      </c>
      <c r="O53" s="157">
        <v>0</v>
      </c>
      <c r="P53" s="205"/>
      <c r="Q53" s="205"/>
      <c r="R53" s="205"/>
      <c r="S53" s="206"/>
    </row>
    <row r="54" spans="1:19" ht="29.1" customHeight="1">
      <c r="A54" s="166">
        <v>50</v>
      </c>
      <c r="B54" s="206"/>
      <c r="C54" s="206"/>
      <c r="D54" s="206"/>
      <c r="E54" s="206"/>
      <c r="F54" s="166" t="s">
        <v>3226</v>
      </c>
      <c r="G54" s="166" t="s">
        <v>3215</v>
      </c>
      <c r="H54" s="158" t="s">
        <v>334</v>
      </c>
      <c r="I54" s="155" t="s">
        <v>119</v>
      </c>
      <c r="J54" s="128">
        <v>7</v>
      </c>
      <c r="K54" s="128">
        <v>7</v>
      </c>
      <c r="L54" s="128">
        <v>4950</v>
      </c>
      <c r="M54" s="199">
        <f t="shared" si="0"/>
        <v>34650</v>
      </c>
      <c r="N54" s="157" t="s">
        <v>3190</v>
      </c>
      <c r="O54" s="157">
        <v>0</v>
      </c>
      <c r="P54" s="205"/>
      <c r="Q54" s="205"/>
      <c r="R54" s="205"/>
      <c r="S54" s="206"/>
    </row>
    <row r="55" spans="1:19" ht="29.1" customHeight="1">
      <c r="A55" s="166">
        <v>51</v>
      </c>
      <c r="B55" s="206"/>
      <c r="C55" s="206"/>
      <c r="D55" s="206"/>
      <c r="E55" s="206"/>
      <c r="F55" s="166" t="s">
        <v>3226</v>
      </c>
      <c r="G55" s="166" t="s">
        <v>3215</v>
      </c>
      <c r="H55" s="158" t="s">
        <v>328</v>
      </c>
      <c r="I55" s="155" t="s">
        <v>54</v>
      </c>
      <c r="J55" s="128">
        <v>810</v>
      </c>
      <c r="K55" s="128">
        <v>810</v>
      </c>
      <c r="L55" s="128">
        <v>48400</v>
      </c>
      <c r="M55" s="199">
        <f t="shared" si="0"/>
        <v>39204000</v>
      </c>
      <c r="N55" s="157" t="s">
        <v>3249</v>
      </c>
      <c r="O55" s="157" t="s">
        <v>3827</v>
      </c>
      <c r="P55" s="205"/>
      <c r="Q55" s="205"/>
      <c r="R55" s="205"/>
      <c r="S55" s="206"/>
    </row>
    <row r="56" spans="1:19" ht="29.1" customHeight="1">
      <c r="A56" s="166">
        <v>52</v>
      </c>
      <c r="B56" s="206"/>
      <c r="C56" s="206"/>
      <c r="D56" s="206"/>
      <c r="E56" s="206"/>
      <c r="F56" s="166" t="s">
        <v>3226</v>
      </c>
      <c r="G56" s="166" t="s">
        <v>3215</v>
      </c>
      <c r="H56" s="158" t="s">
        <v>327</v>
      </c>
      <c r="I56" s="155" t="s">
        <v>119</v>
      </c>
      <c r="J56" s="128">
        <v>10</v>
      </c>
      <c r="K56" s="128">
        <v>10</v>
      </c>
      <c r="L56" s="128">
        <v>4950</v>
      </c>
      <c r="M56" s="199">
        <f t="shared" si="0"/>
        <v>49500</v>
      </c>
      <c r="N56" s="157" t="s">
        <v>3249</v>
      </c>
      <c r="O56" s="157" t="s">
        <v>3827</v>
      </c>
      <c r="P56" s="205"/>
      <c r="Q56" s="205"/>
      <c r="R56" s="205"/>
      <c r="S56" s="206"/>
    </row>
    <row r="57" spans="1:19" ht="29.1" customHeight="1">
      <c r="A57" s="166">
        <v>53</v>
      </c>
      <c r="B57" s="206"/>
      <c r="C57" s="206"/>
      <c r="D57" s="206"/>
      <c r="E57" s="206"/>
      <c r="F57" s="166" t="s">
        <v>3226</v>
      </c>
      <c r="G57" s="166" t="s">
        <v>3215</v>
      </c>
      <c r="H57" s="158" t="s">
        <v>329</v>
      </c>
      <c r="I57" s="155" t="s">
        <v>119</v>
      </c>
      <c r="J57" s="128">
        <v>238</v>
      </c>
      <c r="K57" s="128">
        <v>238</v>
      </c>
      <c r="L57" s="128">
        <v>4950</v>
      </c>
      <c r="M57" s="199">
        <f t="shared" si="0"/>
        <v>1178100</v>
      </c>
      <c r="N57" s="157" t="s">
        <v>3190</v>
      </c>
      <c r="O57" s="157">
        <v>0</v>
      </c>
      <c r="P57" s="205"/>
      <c r="Q57" s="205"/>
      <c r="R57" s="205"/>
      <c r="S57" s="206"/>
    </row>
    <row r="58" spans="1:19" ht="29.1" customHeight="1">
      <c r="A58" s="166">
        <v>54</v>
      </c>
      <c r="B58" s="206"/>
      <c r="C58" s="206"/>
      <c r="D58" s="206"/>
      <c r="E58" s="206"/>
      <c r="F58" s="166" t="s">
        <v>3226</v>
      </c>
      <c r="G58" s="166" t="s">
        <v>3215</v>
      </c>
      <c r="H58" s="158" t="s">
        <v>3133</v>
      </c>
      <c r="I58" s="155" t="s">
        <v>3134</v>
      </c>
      <c r="J58" s="128">
        <v>202</v>
      </c>
      <c r="K58" s="199">
        <v>38</v>
      </c>
      <c r="L58" s="199">
        <v>43600</v>
      </c>
      <c r="M58" s="199">
        <f t="shared" si="0"/>
        <v>1656800</v>
      </c>
      <c r="N58" s="157" t="s">
        <v>3250</v>
      </c>
      <c r="O58" s="157" t="s">
        <v>3830</v>
      </c>
      <c r="P58" s="205"/>
      <c r="Q58" s="205"/>
      <c r="R58" s="205"/>
      <c r="S58" s="206"/>
    </row>
    <row r="59" spans="1:19" ht="29.1" customHeight="1">
      <c r="A59" s="166">
        <v>55</v>
      </c>
      <c r="B59" s="206"/>
      <c r="C59" s="206"/>
      <c r="D59" s="206"/>
      <c r="E59" s="206"/>
      <c r="F59" s="166" t="s">
        <v>3226</v>
      </c>
      <c r="G59" s="166" t="s">
        <v>3215</v>
      </c>
      <c r="H59" s="158" t="s">
        <v>375</v>
      </c>
      <c r="I59" s="155" t="s">
        <v>182</v>
      </c>
      <c r="J59" s="128">
        <v>66</v>
      </c>
      <c r="K59" s="199">
        <v>46</v>
      </c>
      <c r="L59" s="199">
        <v>55400</v>
      </c>
      <c r="M59" s="199">
        <f t="shared" si="0"/>
        <v>2548400</v>
      </c>
      <c r="N59" s="157" t="s">
        <v>3250</v>
      </c>
      <c r="O59" s="157" t="s">
        <v>3828</v>
      </c>
      <c r="P59" s="205"/>
      <c r="Q59" s="205"/>
      <c r="R59" s="205"/>
      <c r="S59" s="206"/>
    </row>
    <row r="60" spans="1:19" ht="29.1" customHeight="1">
      <c r="A60" s="166">
        <v>56</v>
      </c>
      <c r="B60" s="206"/>
      <c r="C60" s="206"/>
      <c r="D60" s="206"/>
      <c r="E60" s="206"/>
      <c r="F60" s="166" t="s">
        <v>3226</v>
      </c>
      <c r="G60" s="166" t="s">
        <v>3215</v>
      </c>
      <c r="H60" s="158" t="s">
        <v>333</v>
      </c>
      <c r="I60" s="155" t="s">
        <v>119</v>
      </c>
      <c r="J60" s="128">
        <v>172</v>
      </c>
      <c r="K60" s="128">
        <v>172</v>
      </c>
      <c r="L60" s="128">
        <v>4950</v>
      </c>
      <c r="M60" s="199">
        <f t="shared" si="0"/>
        <v>851400</v>
      </c>
      <c r="N60" s="157" t="s">
        <v>3190</v>
      </c>
      <c r="O60" s="157">
        <v>0</v>
      </c>
      <c r="P60" s="205"/>
      <c r="Q60" s="205"/>
      <c r="R60" s="205"/>
      <c r="S60" s="206"/>
    </row>
    <row r="61" spans="1:19" ht="29.1" customHeight="1">
      <c r="A61" s="166">
        <v>57</v>
      </c>
      <c r="B61" s="206"/>
      <c r="C61" s="206"/>
      <c r="D61" s="206"/>
      <c r="E61" s="206"/>
      <c r="F61" s="166" t="s">
        <v>3226</v>
      </c>
      <c r="G61" s="166" t="s">
        <v>3215</v>
      </c>
      <c r="H61" s="158" t="s">
        <v>331</v>
      </c>
      <c r="I61" s="155" t="s">
        <v>182</v>
      </c>
      <c r="J61" s="128">
        <v>231</v>
      </c>
      <c r="K61" s="199">
        <v>231</v>
      </c>
      <c r="L61" s="199">
        <v>59100</v>
      </c>
      <c r="M61" s="199">
        <f t="shared" si="0"/>
        <v>13652100</v>
      </c>
      <c r="N61" s="157" t="s">
        <v>3250</v>
      </c>
      <c r="O61" s="157" t="s">
        <v>3829</v>
      </c>
      <c r="P61" s="205"/>
      <c r="Q61" s="205"/>
      <c r="R61" s="205"/>
      <c r="S61" s="206"/>
    </row>
    <row r="62" spans="1:19" ht="29.1" customHeight="1">
      <c r="A62" s="166">
        <v>58</v>
      </c>
      <c r="B62" s="206"/>
      <c r="C62" s="206"/>
      <c r="D62" s="206"/>
      <c r="E62" s="206"/>
      <c r="F62" s="166" t="s">
        <v>3226</v>
      </c>
      <c r="G62" s="166" t="s">
        <v>3215</v>
      </c>
      <c r="H62" s="158" t="s">
        <v>3135</v>
      </c>
      <c r="I62" s="155" t="s">
        <v>3136</v>
      </c>
      <c r="J62" s="128">
        <v>94</v>
      </c>
      <c r="K62" s="128">
        <v>10</v>
      </c>
      <c r="L62" s="128">
        <v>55400</v>
      </c>
      <c r="M62" s="199">
        <f t="shared" si="0"/>
        <v>554000</v>
      </c>
      <c r="N62" s="157" t="s">
        <v>3251</v>
      </c>
      <c r="O62" s="157" t="s">
        <v>3829</v>
      </c>
      <c r="P62" s="205"/>
      <c r="Q62" s="205"/>
      <c r="R62" s="205"/>
      <c r="S62" s="206"/>
    </row>
    <row r="63" spans="1:19" ht="29.1" customHeight="1">
      <c r="A63" s="166">
        <v>59</v>
      </c>
      <c r="B63" s="206"/>
      <c r="C63" s="206"/>
      <c r="D63" s="206"/>
      <c r="E63" s="206"/>
      <c r="F63" s="166" t="s">
        <v>3226</v>
      </c>
      <c r="G63" s="166" t="s">
        <v>3215</v>
      </c>
      <c r="H63" s="158" t="s">
        <v>335</v>
      </c>
      <c r="I63" s="155" t="s">
        <v>54</v>
      </c>
      <c r="J63" s="128">
        <v>446</v>
      </c>
      <c r="K63" s="199">
        <v>352</v>
      </c>
      <c r="L63" s="199">
        <v>22400</v>
      </c>
      <c r="M63" s="199">
        <f t="shared" si="0"/>
        <v>7884800</v>
      </c>
      <c r="N63" s="157" t="s">
        <v>3252</v>
      </c>
      <c r="O63" s="157" t="s">
        <v>3829</v>
      </c>
      <c r="P63" s="205"/>
      <c r="Q63" s="205"/>
      <c r="R63" s="205"/>
      <c r="S63" s="206"/>
    </row>
    <row r="64" spans="1:19" ht="29.1" customHeight="1">
      <c r="A64" s="166">
        <v>60</v>
      </c>
      <c r="B64" s="206"/>
      <c r="C64" s="206"/>
      <c r="D64" s="206"/>
      <c r="E64" s="206"/>
      <c r="F64" s="166" t="s">
        <v>3226</v>
      </c>
      <c r="G64" s="166" t="s">
        <v>3215</v>
      </c>
      <c r="H64" s="158" t="s">
        <v>355</v>
      </c>
      <c r="I64" s="155" t="s">
        <v>55</v>
      </c>
      <c r="J64" s="128">
        <v>354</v>
      </c>
      <c r="K64" s="199">
        <v>278</v>
      </c>
      <c r="L64" s="199">
        <v>18900</v>
      </c>
      <c r="M64" s="199">
        <f t="shared" si="0"/>
        <v>5254200</v>
      </c>
      <c r="N64" s="157" t="s">
        <v>3253</v>
      </c>
      <c r="O64" s="157" t="s">
        <v>3829</v>
      </c>
      <c r="P64" s="205"/>
      <c r="Q64" s="205"/>
      <c r="R64" s="205"/>
      <c r="S64" s="206"/>
    </row>
    <row r="65" spans="1:19" ht="29.1" customHeight="1">
      <c r="A65" s="166">
        <v>61</v>
      </c>
      <c r="B65" s="206"/>
      <c r="C65" s="206"/>
      <c r="D65" s="206"/>
      <c r="E65" s="206"/>
      <c r="F65" s="166" t="s">
        <v>3226</v>
      </c>
      <c r="G65" s="166" t="s">
        <v>3215</v>
      </c>
      <c r="H65" s="158" t="s">
        <v>358</v>
      </c>
      <c r="I65" s="155" t="s">
        <v>119</v>
      </c>
      <c r="J65" s="128">
        <v>53</v>
      </c>
      <c r="K65" s="128">
        <v>53</v>
      </c>
      <c r="L65" s="128">
        <v>4950</v>
      </c>
      <c r="M65" s="199">
        <f t="shared" si="0"/>
        <v>262350</v>
      </c>
      <c r="N65" s="157" t="s">
        <v>3254</v>
      </c>
      <c r="O65" s="157" t="s">
        <v>3829</v>
      </c>
      <c r="P65" s="205"/>
      <c r="Q65" s="205"/>
      <c r="R65" s="205"/>
      <c r="S65" s="206"/>
    </row>
    <row r="66" spans="1:19" ht="29.1" customHeight="1">
      <c r="A66" s="166">
        <v>62</v>
      </c>
      <c r="B66" s="206"/>
      <c r="C66" s="206"/>
      <c r="D66" s="206"/>
      <c r="E66" s="206"/>
      <c r="F66" s="166" t="s">
        <v>3226</v>
      </c>
      <c r="G66" s="166" t="s">
        <v>3215</v>
      </c>
      <c r="H66" s="158" t="s">
        <v>3209</v>
      </c>
      <c r="I66" s="155" t="s">
        <v>3210</v>
      </c>
      <c r="J66" s="128">
        <v>688</v>
      </c>
      <c r="K66" s="199">
        <v>564</v>
      </c>
      <c r="L66" s="199">
        <v>18900</v>
      </c>
      <c r="M66" s="199">
        <f t="shared" si="0"/>
        <v>10659600</v>
      </c>
      <c r="N66" s="157" t="s">
        <v>3255</v>
      </c>
      <c r="O66" s="157" t="s">
        <v>3829</v>
      </c>
      <c r="P66" s="205"/>
      <c r="Q66" s="205"/>
      <c r="R66" s="205"/>
      <c r="S66" s="206"/>
    </row>
    <row r="67" spans="1:19" ht="29.1" customHeight="1">
      <c r="A67" s="166">
        <v>63</v>
      </c>
      <c r="B67" s="206"/>
      <c r="C67" s="206"/>
      <c r="D67" s="206"/>
      <c r="E67" s="206"/>
      <c r="F67" s="166" t="s">
        <v>3226</v>
      </c>
      <c r="G67" s="166" t="s">
        <v>3215</v>
      </c>
      <c r="H67" s="158" t="s">
        <v>353</v>
      </c>
      <c r="I67" s="155" t="s">
        <v>54</v>
      </c>
      <c r="J67" s="128">
        <v>3</v>
      </c>
      <c r="K67" s="128">
        <v>3</v>
      </c>
      <c r="L67" s="128">
        <v>18900</v>
      </c>
      <c r="M67" s="199">
        <f t="shared" si="0"/>
        <v>56700</v>
      </c>
      <c r="N67" s="157" t="s">
        <v>2654</v>
      </c>
      <c r="O67" s="157" t="s">
        <v>3829</v>
      </c>
      <c r="P67" s="205"/>
      <c r="Q67" s="205"/>
      <c r="R67" s="205"/>
      <c r="S67" s="206"/>
    </row>
    <row r="68" spans="1:19" ht="29.1" customHeight="1">
      <c r="A68" s="166">
        <v>64</v>
      </c>
      <c r="B68" s="206"/>
      <c r="C68" s="206"/>
      <c r="D68" s="206"/>
      <c r="E68" s="206"/>
      <c r="F68" s="166" t="s">
        <v>3226</v>
      </c>
      <c r="G68" s="166" t="s">
        <v>3215</v>
      </c>
      <c r="H68" s="158" t="s">
        <v>3137</v>
      </c>
      <c r="I68" s="155" t="s">
        <v>3134</v>
      </c>
      <c r="J68" s="128">
        <v>195</v>
      </c>
      <c r="K68" s="128">
        <v>45</v>
      </c>
      <c r="L68" s="128">
        <v>15000</v>
      </c>
      <c r="M68" s="199">
        <f t="shared" si="0"/>
        <v>675000</v>
      </c>
      <c r="N68" s="157" t="s">
        <v>3256</v>
      </c>
      <c r="O68" s="157" t="s">
        <v>3829</v>
      </c>
      <c r="P68" s="205"/>
      <c r="Q68" s="205"/>
      <c r="R68" s="205"/>
      <c r="S68" s="206"/>
    </row>
    <row r="69" spans="1:19" ht="29.1" customHeight="1">
      <c r="A69" s="166">
        <v>65</v>
      </c>
      <c r="B69" s="206"/>
      <c r="C69" s="206"/>
      <c r="D69" s="206"/>
      <c r="E69" s="206"/>
      <c r="F69" s="166" t="s">
        <v>3226</v>
      </c>
      <c r="G69" s="166" t="s">
        <v>3215</v>
      </c>
      <c r="H69" s="158" t="s">
        <v>359</v>
      </c>
      <c r="I69" s="155" t="s">
        <v>55</v>
      </c>
      <c r="J69" s="128">
        <v>83</v>
      </c>
      <c r="K69" s="128">
        <v>83</v>
      </c>
      <c r="L69" s="128">
        <v>18900</v>
      </c>
      <c r="M69" s="199">
        <f t="shared" ref="M69:M132" si="1">K69*L69</f>
        <v>1568700</v>
      </c>
      <c r="N69" s="157" t="s">
        <v>3257</v>
      </c>
      <c r="O69" s="157" t="s">
        <v>3829</v>
      </c>
      <c r="P69" s="205"/>
      <c r="Q69" s="205"/>
      <c r="R69" s="205"/>
      <c r="S69" s="206"/>
    </row>
    <row r="70" spans="1:19" ht="29.1" customHeight="1">
      <c r="A70" s="166">
        <v>66</v>
      </c>
      <c r="B70" s="206"/>
      <c r="C70" s="206"/>
      <c r="D70" s="206"/>
      <c r="E70" s="206"/>
      <c r="F70" s="166" t="s">
        <v>3226</v>
      </c>
      <c r="G70" s="166" t="s">
        <v>3215</v>
      </c>
      <c r="H70" s="158" t="s">
        <v>352</v>
      </c>
      <c r="I70" s="155" t="s">
        <v>119</v>
      </c>
      <c r="J70" s="128">
        <v>60</v>
      </c>
      <c r="K70" s="128">
        <v>60</v>
      </c>
      <c r="L70" s="128">
        <v>4950</v>
      </c>
      <c r="M70" s="199">
        <f t="shared" si="1"/>
        <v>297000</v>
      </c>
      <c r="N70" s="157" t="s">
        <v>3190</v>
      </c>
      <c r="O70" s="157">
        <v>0</v>
      </c>
      <c r="P70" s="205"/>
      <c r="Q70" s="205"/>
      <c r="R70" s="205"/>
      <c r="S70" s="206"/>
    </row>
    <row r="71" spans="1:19" ht="29.1" customHeight="1">
      <c r="A71" s="166">
        <v>67</v>
      </c>
      <c r="B71" s="206"/>
      <c r="C71" s="206"/>
      <c r="D71" s="206"/>
      <c r="E71" s="206"/>
      <c r="F71" s="166" t="s">
        <v>3226</v>
      </c>
      <c r="G71" s="166" t="s">
        <v>3215</v>
      </c>
      <c r="H71" s="158" t="s">
        <v>360</v>
      </c>
      <c r="I71" s="155" t="s">
        <v>55</v>
      </c>
      <c r="J71" s="128">
        <v>1164</v>
      </c>
      <c r="K71" s="199">
        <v>838</v>
      </c>
      <c r="L71" s="199">
        <v>18900</v>
      </c>
      <c r="M71" s="199">
        <f t="shared" si="1"/>
        <v>15838200</v>
      </c>
      <c r="N71" s="157" t="s">
        <v>3258</v>
      </c>
      <c r="O71" s="157" t="s">
        <v>3829</v>
      </c>
      <c r="P71" s="205"/>
      <c r="Q71" s="205"/>
      <c r="R71" s="205"/>
      <c r="S71" s="206"/>
    </row>
    <row r="72" spans="1:19" ht="29.1" customHeight="1">
      <c r="A72" s="166">
        <v>68</v>
      </c>
      <c r="B72" s="206"/>
      <c r="C72" s="206"/>
      <c r="D72" s="206"/>
      <c r="E72" s="206"/>
      <c r="F72" s="166" t="s">
        <v>3226</v>
      </c>
      <c r="G72" s="166" t="s">
        <v>3215</v>
      </c>
      <c r="H72" s="158" t="s">
        <v>347</v>
      </c>
      <c r="I72" s="155" t="s">
        <v>119</v>
      </c>
      <c r="J72" s="128">
        <v>324</v>
      </c>
      <c r="K72" s="128">
        <v>324</v>
      </c>
      <c r="L72" s="128">
        <v>4950</v>
      </c>
      <c r="M72" s="199">
        <f t="shared" si="1"/>
        <v>1603800</v>
      </c>
      <c r="N72" s="157" t="s">
        <v>3190</v>
      </c>
      <c r="O72" s="157">
        <v>0</v>
      </c>
      <c r="P72" s="205"/>
      <c r="Q72" s="205"/>
      <c r="R72" s="205"/>
      <c r="S72" s="206"/>
    </row>
    <row r="73" spans="1:19" ht="29.1" customHeight="1">
      <c r="A73" s="166">
        <v>69</v>
      </c>
      <c r="B73" s="206"/>
      <c r="C73" s="206"/>
      <c r="D73" s="206"/>
      <c r="E73" s="206"/>
      <c r="F73" s="166" t="s">
        <v>3226</v>
      </c>
      <c r="G73" s="166" t="s">
        <v>3215</v>
      </c>
      <c r="H73" s="158" t="s">
        <v>345</v>
      </c>
      <c r="I73" s="155" t="s">
        <v>54</v>
      </c>
      <c r="J73" s="128">
        <v>787</v>
      </c>
      <c r="K73" s="128">
        <v>787</v>
      </c>
      <c r="L73" s="128">
        <v>18900</v>
      </c>
      <c r="M73" s="199">
        <f t="shared" si="1"/>
        <v>14874300</v>
      </c>
      <c r="N73" s="157" t="s">
        <v>3259</v>
      </c>
      <c r="O73" s="157" t="s">
        <v>3831</v>
      </c>
      <c r="P73" s="205"/>
      <c r="Q73" s="205"/>
      <c r="R73" s="205"/>
      <c r="S73" s="206"/>
    </row>
    <row r="74" spans="1:19" ht="29.1" customHeight="1">
      <c r="A74" s="166">
        <v>70</v>
      </c>
      <c r="B74" s="206"/>
      <c r="C74" s="206"/>
      <c r="D74" s="206"/>
      <c r="E74" s="206"/>
      <c r="F74" s="166" t="s">
        <v>3226</v>
      </c>
      <c r="G74" s="166" t="s">
        <v>3215</v>
      </c>
      <c r="H74" s="158" t="s">
        <v>3138</v>
      </c>
      <c r="I74" s="155" t="s">
        <v>3104</v>
      </c>
      <c r="J74" s="128">
        <v>1144</v>
      </c>
      <c r="K74" s="128">
        <v>381</v>
      </c>
      <c r="L74" s="199">
        <v>16900</v>
      </c>
      <c r="M74" s="199">
        <f t="shared" si="1"/>
        <v>6438900</v>
      </c>
      <c r="N74" s="157" t="s">
        <v>3260</v>
      </c>
      <c r="O74" s="157" t="s">
        <v>3829</v>
      </c>
      <c r="P74" s="205"/>
      <c r="Q74" s="205"/>
      <c r="R74" s="205"/>
      <c r="S74" s="206"/>
    </row>
    <row r="75" spans="1:19" ht="29.1" customHeight="1">
      <c r="A75" s="166">
        <v>71</v>
      </c>
      <c r="B75" s="206"/>
      <c r="C75" s="206"/>
      <c r="D75" s="206"/>
      <c r="E75" s="206"/>
      <c r="F75" s="166" t="s">
        <v>3226</v>
      </c>
      <c r="G75" s="166" t="s">
        <v>3215</v>
      </c>
      <c r="H75" s="158" t="s">
        <v>350</v>
      </c>
      <c r="I75" s="155" t="s">
        <v>119</v>
      </c>
      <c r="J75" s="128">
        <v>315</v>
      </c>
      <c r="K75" s="128">
        <v>315</v>
      </c>
      <c r="L75" s="128">
        <v>4950</v>
      </c>
      <c r="M75" s="199">
        <f t="shared" si="1"/>
        <v>1559250</v>
      </c>
      <c r="N75" s="157" t="s">
        <v>3190</v>
      </c>
      <c r="O75" s="157">
        <v>0</v>
      </c>
      <c r="P75" s="205"/>
      <c r="Q75" s="205"/>
      <c r="R75" s="205"/>
      <c r="S75" s="206"/>
    </row>
    <row r="76" spans="1:19" ht="29.1" customHeight="1">
      <c r="A76" s="166">
        <v>72</v>
      </c>
      <c r="B76" s="206"/>
      <c r="C76" s="206"/>
      <c r="D76" s="206"/>
      <c r="E76" s="206"/>
      <c r="F76" s="166" t="s">
        <v>3226</v>
      </c>
      <c r="G76" s="166" t="s">
        <v>3215</v>
      </c>
      <c r="H76" s="158" t="s">
        <v>348</v>
      </c>
      <c r="I76" s="155" t="s">
        <v>54</v>
      </c>
      <c r="J76" s="128">
        <v>82</v>
      </c>
      <c r="K76" s="128">
        <v>82</v>
      </c>
      <c r="L76" s="128">
        <v>18900</v>
      </c>
      <c r="M76" s="199">
        <f t="shared" si="1"/>
        <v>1549800</v>
      </c>
      <c r="N76" s="157" t="s">
        <v>3261</v>
      </c>
      <c r="O76" s="157" t="s">
        <v>3829</v>
      </c>
      <c r="P76" s="205"/>
      <c r="Q76" s="205"/>
      <c r="R76" s="205"/>
      <c r="S76" s="206"/>
    </row>
    <row r="77" spans="1:19" ht="29.1" customHeight="1">
      <c r="A77" s="166">
        <v>73</v>
      </c>
      <c r="B77" s="206"/>
      <c r="C77" s="206"/>
      <c r="D77" s="206"/>
      <c r="E77" s="206"/>
      <c r="F77" s="166" t="s">
        <v>3226</v>
      </c>
      <c r="G77" s="166" t="s">
        <v>3215</v>
      </c>
      <c r="H77" s="158" t="s">
        <v>344</v>
      </c>
      <c r="I77" s="155" t="s">
        <v>54</v>
      </c>
      <c r="J77" s="128">
        <v>516</v>
      </c>
      <c r="K77" s="199">
        <v>401</v>
      </c>
      <c r="L77" s="199">
        <v>18900</v>
      </c>
      <c r="M77" s="199">
        <f t="shared" si="1"/>
        <v>7578900</v>
      </c>
      <c r="N77" s="157" t="s">
        <v>3262</v>
      </c>
      <c r="O77" s="157" t="s">
        <v>3829</v>
      </c>
      <c r="P77" s="205"/>
      <c r="Q77" s="205"/>
      <c r="R77" s="205"/>
      <c r="S77" s="206"/>
    </row>
    <row r="78" spans="1:19" ht="29.1" customHeight="1">
      <c r="A78" s="166">
        <v>74</v>
      </c>
      <c r="B78" s="206"/>
      <c r="C78" s="206"/>
      <c r="D78" s="206"/>
      <c r="E78" s="206"/>
      <c r="F78" s="166" t="s">
        <v>3226</v>
      </c>
      <c r="G78" s="166" t="s">
        <v>3215</v>
      </c>
      <c r="H78" s="158" t="s">
        <v>338</v>
      </c>
      <c r="I78" s="155" t="s">
        <v>54</v>
      </c>
      <c r="J78" s="128">
        <v>81</v>
      </c>
      <c r="K78" s="128">
        <v>81</v>
      </c>
      <c r="L78" s="128">
        <v>18900</v>
      </c>
      <c r="M78" s="199">
        <f t="shared" si="1"/>
        <v>1530900</v>
      </c>
      <c r="N78" s="157" t="s">
        <v>3263</v>
      </c>
      <c r="O78" s="157" t="s">
        <v>3829</v>
      </c>
      <c r="P78" s="205"/>
      <c r="Q78" s="205"/>
      <c r="R78" s="205"/>
      <c r="S78" s="206"/>
    </row>
    <row r="79" spans="1:19" ht="29.1" customHeight="1">
      <c r="A79" s="166">
        <v>75</v>
      </c>
      <c r="B79" s="206"/>
      <c r="C79" s="206"/>
      <c r="D79" s="206"/>
      <c r="E79" s="206"/>
      <c r="F79" s="166" t="s">
        <v>3226</v>
      </c>
      <c r="G79" s="166" t="s">
        <v>3215</v>
      </c>
      <c r="H79" s="158" t="s">
        <v>339</v>
      </c>
      <c r="I79" s="155" t="s">
        <v>119</v>
      </c>
      <c r="J79" s="128">
        <v>220</v>
      </c>
      <c r="K79" s="128">
        <v>220</v>
      </c>
      <c r="L79" s="128">
        <v>4950</v>
      </c>
      <c r="M79" s="199">
        <f t="shared" si="1"/>
        <v>1089000</v>
      </c>
      <c r="N79" s="157" t="s">
        <v>3190</v>
      </c>
      <c r="O79" s="157">
        <v>0</v>
      </c>
      <c r="P79" s="205"/>
      <c r="Q79" s="205"/>
      <c r="R79" s="205"/>
      <c r="S79" s="206"/>
    </row>
    <row r="80" spans="1:19" ht="29.1" customHeight="1">
      <c r="A80" s="166">
        <v>76</v>
      </c>
      <c r="B80" s="206"/>
      <c r="C80" s="206"/>
      <c r="D80" s="206"/>
      <c r="E80" s="206"/>
      <c r="F80" s="166" t="s">
        <v>3226</v>
      </c>
      <c r="G80" s="166" t="s">
        <v>3215</v>
      </c>
      <c r="H80" s="158" t="s">
        <v>343</v>
      </c>
      <c r="I80" s="155" t="s">
        <v>119</v>
      </c>
      <c r="J80" s="128">
        <v>3</v>
      </c>
      <c r="K80" s="128">
        <v>3</v>
      </c>
      <c r="L80" s="128">
        <v>4950</v>
      </c>
      <c r="M80" s="199">
        <f t="shared" si="1"/>
        <v>14850</v>
      </c>
      <c r="N80" s="157" t="s">
        <v>3190</v>
      </c>
      <c r="O80" s="157">
        <v>0</v>
      </c>
      <c r="P80" s="205"/>
      <c r="Q80" s="205"/>
      <c r="R80" s="205"/>
      <c r="S80" s="206"/>
    </row>
    <row r="81" spans="1:19" ht="29.1" customHeight="1">
      <c r="A81" s="166">
        <v>77</v>
      </c>
      <c r="B81" s="206"/>
      <c r="C81" s="206"/>
      <c r="D81" s="206"/>
      <c r="E81" s="206"/>
      <c r="F81" s="166" t="s">
        <v>3226</v>
      </c>
      <c r="G81" s="166" t="s">
        <v>3215</v>
      </c>
      <c r="H81" s="158" t="s">
        <v>3139</v>
      </c>
      <c r="I81" s="155" t="s">
        <v>3134</v>
      </c>
      <c r="J81" s="128">
        <v>63</v>
      </c>
      <c r="K81" s="199">
        <v>63</v>
      </c>
      <c r="L81" s="199">
        <v>4950</v>
      </c>
      <c r="M81" s="199">
        <f t="shared" si="1"/>
        <v>311850</v>
      </c>
      <c r="N81" s="157" t="s">
        <v>3264</v>
      </c>
      <c r="O81" s="157" t="s">
        <v>3829</v>
      </c>
      <c r="P81" s="205"/>
      <c r="Q81" s="205"/>
      <c r="R81" s="205"/>
      <c r="S81" s="206"/>
    </row>
    <row r="82" spans="1:19" ht="29.1" customHeight="1">
      <c r="A82" s="166">
        <v>78</v>
      </c>
      <c r="B82" s="206"/>
      <c r="C82" s="206"/>
      <c r="D82" s="206"/>
      <c r="E82" s="206"/>
      <c r="F82" s="166" t="s">
        <v>3226</v>
      </c>
      <c r="G82" s="166" t="s">
        <v>3215</v>
      </c>
      <c r="H82" s="158" t="s">
        <v>342</v>
      </c>
      <c r="I82" s="155" t="s">
        <v>119</v>
      </c>
      <c r="J82" s="128">
        <v>82</v>
      </c>
      <c r="K82" s="128">
        <v>82</v>
      </c>
      <c r="L82" s="128">
        <v>4950</v>
      </c>
      <c r="M82" s="199">
        <f t="shared" si="1"/>
        <v>405900</v>
      </c>
      <c r="N82" s="157" t="s">
        <v>3190</v>
      </c>
      <c r="O82" s="157">
        <v>0</v>
      </c>
      <c r="P82" s="205"/>
      <c r="Q82" s="205"/>
      <c r="R82" s="205"/>
      <c r="S82" s="206"/>
    </row>
    <row r="83" spans="1:19" ht="29.1" customHeight="1">
      <c r="A83" s="166">
        <v>79</v>
      </c>
      <c r="B83" s="206"/>
      <c r="C83" s="206"/>
      <c r="D83" s="206"/>
      <c r="E83" s="206"/>
      <c r="F83" s="166" t="s">
        <v>3226</v>
      </c>
      <c r="G83" s="166" t="s">
        <v>3215</v>
      </c>
      <c r="H83" s="158" t="s">
        <v>341</v>
      </c>
      <c r="I83" s="155" t="s">
        <v>54</v>
      </c>
      <c r="J83" s="128">
        <v>176</v>
      </c>
      <c r="K83" s="128">
        <v>176</v>
      </c>
      <c r="L83" s="128">
        <v>18900</v>
      </c>
      <c r="M83" s="199">
        <f t="shared" si="1"/>
        <v>3326400</v>
      </c>
      <c r="N83" s="157" t="s">
        <v>3264</v>
      </c>
      <c r="O83" s="157" t="s">
        <v>3829</v>
      </c>
      <c r="P83" s="205"/>
      <c r="Q83" s="205"/>
      <c r="R83" s="205"/>
      <c r="S83" s="206"/>
    </row>
    <row r="84" spans="1:19" ht="29.1" customHeight="1">
      <c r="A84" s="166">
        <v>80</v>
      </c>
      <c r="B84" s="206"/>
      <c r="C84" s="206"/>
      <c r="D84" s="206"/>
      <c r="E84" s="206"/>
      <c r="F84" s="166" t="s">
        <v>3226</v>
      </c>
      <c r="G84" s="166" t="s">
        <v>3215</v>
      </c>
      <c r="H84" s="157" t="s">
        <v>232</v>
      </c>
      <c r="I84" s="155" t="s">
        <v>54</v>
      </c>
      <c r="J84" s="128">
        <v>2003</v>
      </c>
      <c r="K84" s="199">
        <v>160</v>
      </c>
      <c r="L84" s="199">
        <v>16900</v>
      </c>
      <c r="M84" s="199">
        <f t="shared" si="1"/>
        <v>2704000</v>
      </c>
      <c r="N84" s="157" t="s">
        <v>3248</v>
      </c>
      <c r="O84" s="157" t="s">
        <v>3832</v>
      </c>
      <c r="P84" s="205"/>
      <c r="Q84" s="205"/>
      <c r="R84" s="205"/>
      <c r="S84" s="206"/>
    </row>
    <row r="85" spans="1:19" ht="29.1" customHeight="1">
      <c r="A85" s="166">
        <v>81</v>
      </c>
      <c r="B85" s="206"/>
      <c r="C85" s="206"/>
      <c r="D85" s="206"/>
      <c r="E85" s="206"/>
      <c r="F85" s="166" t="s">
        <v>3226</v>
      </c>
      <c r="G85" s="166" t="s">
        <v>3215</v>
      </c>
      <c r="H85" s="158" t="s">
        <v>3175</v>
      </c>
      <c r="I85" s="155" t="s">
        <v>3136</v>
      </c>
      <c r="J85" s="128">
        <v>660</v>
      </c>
      <c r="K85" s="199">
        <v>26</v>
      </c>
      <c r="L85" s="199">
        <v>52600</v>
      </c>
      <c r="M85" s="199">
        <f t="shared" si="1"/>
        <v>1367600</v>
      </c>
      <c r="N85" s="117" t="s">
        <v>3262</v>
      </c>
      <c r="O85" s="117" t="s">
        <v>3810</v>
      </c>
      <c r="P85" s="205"/>
      <c r="Q85" s="205"/>
      <c r="R85" s="205"/>
      <c r="S85" s="206"/>
    </row>
    <row r="86" spans="1:19" ht="29.1" customHeight="1">
      <c r="A86" s="166">
        <v>82</v>
      </c>
      <c r="B86" s="206"/>
      <c r="C86" s="206"/>
      <c r="D86" s="206"/>
      <c r="E86" s="206"/>
      <c r="F86" s="166" t="s">
        <v>3226</v>
      </c>
      <c r="G86" s="166" t="s">
        <v>3215</v>
      </c>
      <c r="H86" s="157" t="s">
        <v>233</v>
      </c>
      <c r="I86" s="155" t="s">
        <v>234</v>
      </c>
      <c r="J86" s="128">
        <v>907</v>
      </c>
      <c r="K86" s="199">
        <v>53</v>
      </c>
      <c r="L86" s="199">
        <v>23100</v>
      </c>
      <c r="M86" s="199">
        <f t="shared" si="1"/>
        <v>1224300</v>
      </c>
      <c r="N86" s="117" t="s">
        <v>3262</v>
      </c>
      <c r="O86" s="157" t="s">
        <v>3810</v>
      </c>
      <c r="P86" s="205"/>
      <c r="Q86" s="205"/>
      <c r="R86" s="205"/>
      <c r="S86" s="206"/>
    </row>
    <row r="87" spans="1:19" ht="29.1" customHeight="1">
      <c r="A87" s="166">
        <v>83</v>
      </c>
      <c r="B87" s="206"/>
      <c r="C87" s="206"/>
      <c r="D87" s="206"/>
      <c r="E87" s="206"/>
      <c r="F87" s="166" t="s">
        <v>3226</v>
      </c>
      <c r="G87" s="166" t="s">
        <v>3215</v>
      </c>
      <c r="H87" s="157" t="s">
        <v>236</v>
      </c>
      <c r="I87" s="155" t="s">
        <v>54</v>
      </c>
      <c r="J87" s="128">
        <v>119</v>
      </c>
      <c r="K87" s="199">
        <v>119</v>
      </c>
      <c r="L87" s="199">
        <v>20100</v>
      </c>
      <c r="M87" s="199">
        <f t="shared" si="1"/>
        <v>2391900</v>
      </c>
      <c r="N87" s="157" t="s">
        <v>3265</v>
      </c>
      <c r="O87" s="157" t="s">
        <v>3810</v>
      </c>
      <c r="P87" s="205"/>
      <c r="Q87" s="205"/>
      <c r="R87" s="205"/>
      <c r="S87" s="206"/>
    </row>
    <row r="88" spans="1:19" ht="29.1" customHeight="1">
      <c r="A88" s="166">
        <v>84</v>
      </c>
      <c r="B88" s="206"/>
      <c r="C88" s="206"/>
      <c r="D88" s="206"/>
      <c r="E88" s="206"/>
      <c r="F88" s="166" t="s">
        <v>3226</v>
      </c>
      <c r="G88" s="166" t="s">
        <v>3215</v>
      </c>
      <c r="H88" s="157" t="s">
        <v>235</v>
      </c>
      <c r="I88" s="155" t="s">
        <v>119</v>
      </c>
      <c r="J88" s="128">
        <v>377</v>
      </c>
      <c r="K88" s="128">
        <v>377</v>
      </c>
      <c r="L88" s="128">
        <v>4950</v>
      </c>
      <c r="M88" s="199">
        <f t="shared" si="1"/>
        <v>1866150</v>
      </c>
      <c r="N88" s="157" t="s">
        <v>3179</v>
      </c>
      <c r="O88" s="157">
        <v>0</v>
      </c>
      <c r="P88" s="205"/>
      <c r="Q88" s="205"/>
      <c r="R88" s="205"/>
      <c r="S88" s="206"/>
    </row>
    <row r="89" spans="1:19" ht="29.1" customHeight="1">
      <c r="A89" s="166">
        <v>85</v>
      </c>
      <c r="B89" s="206"/>
      <c r="C89" s="206"/>
      <c r="D89" s="206"/>
      <c r="E89" s="206"/>
      <c r="F89" s="166" t="s">
        <v>3226</v>
      </c>
      <c r="G89" s="166" t="s">
        <v>3215</v>
      </c>
      <c r="H89" s="157" t="s">
        <v>238</v>
      </c>
      <c r="I89" s="155" t="s">
        <v>54</v>
      </c>
      <c r="J89" s="128">
        <v>75</v>
      </c>
      <c r="K89" s="128">
        <v>75</v>
      </c>
      <c r="L89" s="128">
        <v>18900</v>
      </c>
      <c r="M89" s="199">
        <f t="shared" si="1"/>
        <v>1417500</v>
      </c>
      <c r="N89" s="157" t="s">
        <v>3266</v>
      </c>
      <c r="O89" s="157" t="s">
        <v>3810</v>
      </c>
      <c r="P89" s="205"/>
      <c r="Q89" s="205"/>
      <c r="R89" s="205"/>
      <c r="S89" s="206"/>
    </row>
    <row r="90" spans="1:19" ht="29.1" customHeight="1">
      <c r="A90" s="166">
        <v>86</v>
      </c>
      <c r="B90" s="206"/>
      <c r="C90" s="206"/>
      <c r="D90" s="206"/>
      <c r="E90" s="206"/>
      <c r="F90" s="166" t="s">
        <v>3226</v>
      </c>
      <c r="G90" s="166" t="s">
        <v>3215</v>
      </c>
      <c r="H90" s="157">
        <v>1042</v>
      </c>
      <c r="I90" s="155" t="s">
        <v>54</v>
      </c>
      <c r="J90" s="128">
        <v>1025</v>
      </c>
      <c r="K90" s="199">
        <v>13</v>
      </c>
      <c r="L90" s="199">
        <v>12400</v>
      </c>
      <c r="M90" s="199">
        <f t="shared" si="1"/>
        <v>161200</v>
      </c>
      <c r="N90" s="157" t="s">
        <v>3267</v>
      </c>
      <c r="O90" s="157" t="s">
        <v>3810</v>
      </c>
      <c r="P90" s="205"/>
      <c r="Q90" s="205"/>
      <c r="R90" s="205"/>
      <c r="S90" s="206"/>
    </row>
    <row r="91" spans="1:19" ht="29.1" customHeight="1">
      <c r="A91" s="166">
        <v>87</v>
      </c>
      <c r="B91" s="206"/>
      <c r="C91" s="206"/>
      <c r="D91" s="206"/>
      <c r="E91" s="206"/>
      <c r="F91" s="166" t="s">
        <v>3226</v>
      </c>
      <c r="G91" s="166" t="s">
        <v>3215</v>
      </c>
      <c r="H91" s="157" t="s">
        <v>241</v>
      </c>
      <c r="I91" s="155" t="s">
        <v>54</v>
      </c>
      <c r="J91" s="128">
        <v>275</v>
      </c>
      <c r="K91" s="128">
        <v>275</v>
      </c>
      <c r="L91" s="128">
        <v>18900</v>
      </c>
      <c r="M91" s="199">
        <f t="shared" si="1"/>
        <v>5197500</v>
      </c>
      <c r="N91" s="157" t="s">
        <v>3268</v>
      </c>
      <c r="O91" s="157" t="s">
        <v>3810</v>
      </c>
      <c r="P91" s="205"/>
      <c r="Q91" s="205"/>
      <c r="R91" s="205"/>
      <c r="S91" s="206"/>
    </row>
    <row r="92" spans="1:19" ht="29.1" customHeight="1">
      <c r="A92" s="166">
        <v>88</v>
      </c>
      <c r="B92" s="206"/>
      <c r="C92" s="206"/>
      <c r="D92" s="206"/>
      <c r="E92" s="206"/>
      <c r="F92" s="166" t="s">
        <v>3226</v>
      </c>
      <c r="G92" s="166" t="s">
        <v>3215</v>
      </c>
      <c r="H92" s="158" t="s">
        <v>240</v>
      </c>
      <c r="I92" s="155" t="s">
        <v>119</v>
      </c>
      <c r="J92" s="128">
        <v>397</v>
      </c>
      <c r="K92" s="128">
        <v>397</v>
      </c>
      <c r="L92" s="128">
        <v>3300</v>
      </c>
      <c r="M92" s="199">
        <f t="shared" si="1"/>
        <v>1310100</v>
      </c>
      <c r="N92" s="157" t="s">
        <v>3179</v>
      </c>
      <c r="O92" s="157">
        <v>0</v>
      </c>
      <c r="P92" s="205"/>
      <c r="Q92" s="205"/>
      <c r="R92" s="205"/>
      <c r="S92" s="206"/>
    </row>
    <row r="93" spans="1:19" ht="29.1" customHeight="1">
      <c r="A93" s="166">
        <v>89</v>
      </c>
      <c r="B93" s="206"/>
      <c r="C93" s="206"/>
      <c r="D93" s="206"/>
      <c r="E93" s="206"/>
      <c r="F93" s="166" t="s">
        <v>3226</v>
      </c>
      <c r="G93" s="166" t="s">
        <v>3215</v>
      </c>
      <c r="H93" s="157" t="s">
        <v>244</v>
      </c>
      <c r="I93" s="155" t="s">
        <v>54</v>
      </c>
      <c r="J93" s="128">
        <v>1828</v>
      </c>
      <c r="K93" s="199">
        <v>24</v>
      </c>
      <c r="L93" s="199">
        <v>11100</v>
      </c>
      <c r="M93" s="199">
        <f t="shared" si="1"/>
        <v>266400</v>
      </c>
      <c r="N93" s="157" t="s">
        <v>3269</v>
      </c>
      <c r="O93" s="157" t="s">
        <v>3833</v>
      </c>
      <c r="P93" s="205"/>
      <c r="Q93" s="205"/>
      <c r="R93" s="205"/>
      <c r="S93" s="206"/>
    </row>
    <row r="94" spans="1:19" ht="29.1" customHeight="1">
      <c r="A94" s="166">
        <v>90</v>
      </c>
      <c r="B94" s="206"/>
      <c r="C94" s="206"/>
      <c r="D94" s="206"/>
      <c r="E94" s="206"/>
      <c r="F94" s="166" t="s">
        <v>3226</v>
      </c>
      <c r="G94" s="166" t="s">
        <v>3215</v>
      </c>
      <c r="H94" s="157" t="s">
        <v>245</v>
      </c>
      <c r="I94" s="155" t="s">
        <v>54</v>
      </c>
      <c r="J94" s="128">
        <v>678</v>
      </c>
      <c r="K94" s="199">
        <v>88</v>
      </c>
      <c r="L94" s="199">
        <v>11100</v>
      </c>
      <c r="M94" s="199">
        <f t="shared" si="1"/>
        <v>976800</v>
      </c>
      <c r="N94" s="157" t="s">
        <v>3269</v>
      </c>
      <c r="O94" s="157" t="s">
        <v>3833</v>
      </c>
      <c r="P94" s="205"/>
      <c r="Q94" s="205"/>
      <c r="R94" s="205"/>
      <c r="S94" s="206"/>
    </row>
    <row r="95" spans="1:19" ht="29.1" customHeight="1">
      <c r="A95" s="166">
        <v>91</v>
      </c>
      <c r="B95" s="206"/>
      <c r="C95" s="206"/>
      <c r="D95" s="206"/>
      <c r="E95" s="206"/>
      <c r="F95" s="166" t="s">
        <v>3226</v>
      </c>
      <c r="G95" s="166" t="s">
        <v>3215</v>
      </c>
      <c r="H95" s="157" t="s">
        <v>239</v>
      </c>
      <c r="I95" s="155" t="s">
        <v>54</v>
      </c>
      <c r="J95" s="128">
        <v>165</v>
      </c>
      <c r="K95" s="128">
        <v>165</v>
      </c>
      <c r="L95" s="128">
        <v>12400</v>
      </c>
      <c r="M95" s="199">
        <f t="shared" si="1"/>
        <v>2046000</v>
      </c>
      <c r="N95" s="157" t="s">
        <v>3255</v>
      </c>
      <c r="O95" s="157" t="s">
        <v>3823</v>
      </c>
      <c r="P95" s="205"/>
      <c r="Q95" s="205"/>
      <c r="R95" s="205"/>
      <c r="S95" s="206"/>
    </row>
    <row r="96" spans="1:19" ht="29.1" customHeight="1">
      <c r="A96" s="166">
        <v>92</v>
      </c>
      <c r="B96" s="206"/>
      <c r="C96" s="206"/>
      <c r="D96" s="206"/>
      <c r="E96" s="206"/>
      <c r="F96" s="166" t="s">
        <v>3226</v>
      </c>
      <c r="G96" s="166" t="s">
        <v>3215</v>
      </c>
      <c r="H96" s="158" t="s">
        <v>374</v>
      </c>
      <c r="I96" s="155" t="s">
        <v>119</v>
      </c>
      <c r="J96" s="128">
        <v>3772</v>
      </c>
      <c r="K96" s="199">
        <v>741</v>
      </c>
      <c r="L96" s="199">
        <v>3300</v>
      </c>
      <c r="M96" s="199">
        <f t="shared" si="1"/>
        <v>2445300</v>
      </c>
      <c r="N96" s="157" t="s">
        <v>3190</v>
      </c>
      <c r="O96" s="157">
        <v>0</v>
      </c>
      <c r="P96" s="205"/>
      <c r="Q96" s="205"/>
      <c r="R96" s="205"/>
      <c r="S96" s="206"/>
    </row>
    <row r="97" spans="1:19" ht="29.1" customHeight="1">
      <c r="A97" s="166">
        <v>93</v>
      </c>
      <c r="B97" s="206"/>
      <c r="C97" s="206"/>
      <c r="D97" s="206"/>
      <c r="E97" s="206"/>
      <c r="F97" s="166" t="s">
        <v>3226</v>
      </c>
      <c r="G97" s="166" t="s">
        <v>3215</v>
      </c>
      <c r="H97" s="157" t="s">
        <v>243</v>
      </c>
      <c r="I97" s="155" t="s">
        <v>54</v>
      </c>
      <c r="J97" s="128">
        <v>707</v>
      </c>
      <c r="K97" s="199">
        <v>100</v>
      </c>
      <c r="L97" s="199">
        <v>11100</v>
      </c>
      <c r="M97" s="199">
        <f t="shared" si="1"/>
        <v>1110000</v>
      </c>
      <c r="N97" s="157" t="s">
        <v>3259</v>
      </c>
      <c r="O97" s="157" t="s">
        <v>3831</v>
      </c>
      <c r="P97" s="205"/>
      <c r="Q97" s="205"/>
      <c r="R97" s="205"/>
      <c r="S97" s="206"/>
    </row>
    <row r="98" spans="1:19" ht="29.1" customHeight="1">
      <c r="A98" s="166">
        <v>94</v>
      </c>
      <c r="B98" s="206"/>
      <c r="C98" s="206"/>
      <c r="D98" s="206"/>
      <c r="E98" s="206"/>
      <c r="F98" s="166" t="s">
        <v>3226</v>
      </c>
      <c r="G98" s="166" t="s">
        <v>3215</v>
      </c>
      <c r="H98" s="158" t="s">
        <v>246</v>
      </c>
      <c r="I98" s="155" t="s">
        <v>55</v>
      </c>
      <c r="J98" s="128">
        <v>460</v>
      </c>
      <c r="K98" s="199">
        <v>282</v>
      </c>
      <c r="L98" s="199">
        <v>11100</v>
      </c>
      <c r="M98" s="199">
        <f t="shared" si="1"/>
        <v>3130200</v>
      </c>
      <c r="N98" s="157" t="s">
        <v>3255</v>
      </c>
      <c r="O98" s="157" t="s">
        <v>3823</v>
      </c>
      <c r="P98" s="205"/>
      <c r="Q98" s="205"/>
      <c r="R98" s="205"/>
      <c r="S98" s="206"/>
    </row>
    <row r="99" spans="1:19" ht="29.1" customHeight="1">
      <c r="A99" s="166">
        <v>95</v>
      </c>
      <c r="B99" s="206"/>
      <c r="C99" s="206"/>
      <c r="D99" s="206"/>
      <c r="E99" s="206"/>
      <c r="F99" s="166" t="s">
        <v>3226</v>
      </c>
      <c r="G99" s="166" t="s">
        <v>3215</v>
      </c>
      <c r="H99" s="158" t="s">
        <v>247</v>
      </c>
      <c r="I99" s="155" t="s">
        <v>55</v>
      </c>
      <c r="J99" s="128">
        <v>1864</v>
      </c>
      <c r="K99" s="199">
        <v>828</v>
      </c>
      <c r="L99" s="199">
        <v>10600</v>
      </c>
      <c r="M99" s="199">
        <f t="shared" si="1"/>
        <v>8776800</v>
      </c>
      <c r="N99" s="157" t="s">
        <v>3270</v>
      </c>
      <c r="O99" s="157" t="s">
        <v>3834</v>
      </c>
      <c r="P99" s="205"/>
      <c r="Q99" s="205"/>
      <c r="R99" s="205"/>
      <c r="S99" s="206"/>
    </row>
    <row r="100" spans="1:19" ht="29.1" customHeight="1">
      <c r="A100" s="166">
        <v>96</v>
      </c>
      <c r="B100" s="206"/>
      <c r="C100" s="206"/>
      <c r="D100" s="206"/>
      <c r="E100" s="206"/>
      <c r="F100" s="166" t="s">
        <v>3226</v>
      </c>
      <c r="G100" s="166" t="s">
        <v>3215</v>
      </c>
      <c r="H100" s="158" t="s">
        <v>252</v>
      </c>
      <c r="I100" s="155" t="s">
        <v>55</v>
      </c>
      <c r="J100" s="128">
        <v>1031</v>
      </c>
      <c r="K100" s="199">
        <v>520</v>
      </c>
      <c r="L100" s="199">
        <v>7170</v>
      </c>
      <c r="M100" s="199">
        <f t="shared" si="1"/>
        <v>3728400</v>
      </c>
      <c r="N100" s="157" t="s">
        <v>3248</v>
      </c>
      <c r="O100" s="157" t="s">
        <v>3823</v>
      </c>
      <c r="P100" s="205"/>
      <c r="Q100" s="205"/>
      <c r="R100" s="205"/>
      <c r="S100" s="206"/>
    </row>
    <row r="101" spans="1:19" ht="29.1" customHeight="1">
      <c r="A101" s="166">
        <v>97</v>
      </c>
      <c r="B101" s="206"/>
      <c r="C101" s="206"/>
      <c r="D101" s="206"/>
      <c r="E101" s="206"/>
      <c r="F101" s="166" t="s">
        <v>3226</v>
      </c>
      <c r="G101" s="166" t="s">
        <v>3215</v>
      </c>
      <c r="H101" s="158" t="s">
        <v>315</v>
      </c>
      <c r="I101" s="155" t="s">
        <v>54</v>
      </c>
      <c r="J101" s="128">
        <v>235</v>
      </c>
      <c r="K101" s="199">
        <v>64</v>
      </c>
      <c r="L101" s="199">
        <v>694</v>
      </c>
      <c r="M101" s="199">
        <f t="shared" si="1"/>
        <v>44416</v>
      </c>
      <c r="N101" s="157" t="s">
        <v>3271</v>
      </c>
      <c r="O101" s="157" t="s">
        <v>3823</v>
      </c>
      <c r="P101" s="205"/>
      <c r="Q101" s="205"/>
      <c r="R101" s="205"/>
      <c r="S101" s="206"/>
    </row>
    <row r="102" spans="1:19" ht="29.1" customHeight="1">
      <c r="A102" s="166">
        <v>98</v>
      </c>
      <c r="B102" s="206"/>
      <c r="C102" s="206"/>
      <c r="D102" s="206"/>
      <c r="E102" s="206"/>
      <c r="F102" s="166" t="s">
        <v>3226</v>
      </c>
      <c r="G102" s="166" t="s">
        <v>3215</v>
      </c>
      <c r="H102" s="158" t="s">
        <v>464</v>
      </c>
      <c r="I102" s="155" t="s">
        <v>109</v>
      </c>
      <c r="J102" s="128">
        <v>10797</v>
      </c>
      <c r="K102" s="199">
        <v>4002</v>
      </c>
      <c r="L102" s="199">
        <v>4090</v>
      </c>
      <c r="M102" s="199">
        <f t="shared" si="1"/>
        <v>16368180</v>
      </c>
      <c r="N102" s="157" t="s">
        <v>3272</v>
      </c>
      <c r="O102" s="157" t="s">
        <v>3835</v>
      </c>
      <c r="P102" s="205"/>
      <c r="Q102" s="205"/>
      <c r="R102" s="205"/>
      <c r="S102" s="206"/>
    </row>
    <row r="103" spans="1:19" ht="29.1" customHeight="1">
      <c r="A103" s="166">
        <v>99</v>
      </c>
      <c r="B103" s="206"/>
      <c r="C103" s="206"/>
      <c r="D103" s="206"/>
      <c r="E103" s="206"/>
      <c r="F103" s="166" t="s">
        <v>3226</v>
      </c>
      <c r="G103" s="166" t="s">
        <v>3215</v>
      </c>
      <c r="H103" s="158" t="s">
        <v>465</v>
      </c>
      <c r="I103" s="155" t="s">
        <v>119</v>
      </c>
      <c r="J103" s="128">
        <v>866</v>
      </c>
      <c r="K103" s="199">
        <v>98</v>
      </c>
      <c r="L103" s="199">
        <v>4950</v>
      </c>
      <c r="M103" s="199">
        <f t="shared" si="1"/>
        <v>485100</v>
      </c>
      <c r="N103" s="157" t="s">
        <v>3190</v>
      </c>
      <c r="O103" s="157">
        <v>0</v>
      </c>
      <c r="P103" s="205"/>
      <c r="Q103" s="205"/>
      <c r="R103" s="205"/>
      <c r="S103" s="206"/>
    </row>
    <row r="104" spans="1:19" ht="29.1" customHeight="1">
      <c r="A104" s="166">
        <v>100</v>
      </c>
      <c r="B104" s="206"/>
      <c r="C104" s="206"/>
      <c r="D104" s="206"/>
      <c r="E104" s="206"/>
      <c r="F104" s="166" t="s">
        <v>3226</v>
      </c>
      <c r="G104" s="166" t="s">
        <v>3215</v>
      </c>
      <c r="H104" s="158" t="s">
        <v>321</v>
      </c>
      <c r="I104" s="155" t="s">
        <v>119</v>
      </c>
      <c r="J104" s="128">
        <v>1740</v>
      </c>
      <c r="K104" s="199">
        <v>706</v>
      </c>
      <c r="L104" s="199">
        <v>4950</v>
      </c>
      <c r="M104" s="199">
        <f t="shared" si="1"/>
        <v>3494700</v>
      </c>
      <c r="N104" s="157" t="s">
        <v>3190</v>
      </c>
      <c r="O104" s="157">
        <v>0</v>
      </c>
      <c r="P104" s="205"/>
      <c r="Q104" s="205"/>
      <c r="R104" s="205"/>
      <c r="S104" s="206"/>
    </row>
    <row r="105" spans="1:19" ht="29.1" customHeight="1">
      <c r="A105" s="166">
        <v>101</v>
      </c>
      <c r="B105" s="206"/>
      <c r="C105" s="206"/>
      <c r="D105" s="206"/>
      <c r="E105" s="206"/>
      <c r="F105" s="166" t="s">
        <v>3226</v>
      </c>
      <c r="G105" s="166" t="s">
        <v>3215</v>
      </c>
      <c r="H105" s="158" t="s">
        <v>318</v>
      </c>
      <c r="I105" s="155" t="s">
        <v>119</v>
      </c>
      <c r="J105" s="128">
        <v>364</v>
      </c>
      <c r="K105" s="199">
        <v>230</v>
      </c>
      <c r="L105" s="199">
        <v>4950</v>
      </c>
      <c r="M105" s="199">
        <f t="shared" si="1"/>
        <v>1138500</v>
      </c>
      <c r="N105" s="157" t="s">
        <v>3190</v>
      </c>
      <c r="O105" s="157">
        <v>0</v>
      </c>
      <c r="P105" s="205"/>
      <c r="Q105" s="205"/>
      <c r="R105" s="205"/>
      <c r="S105" s="206"/>
    </row>
    <row r="106" spans="1:19" ht="29.1" customHeight="1">
      <c r="A106" s="166">
        <v>102</v>
      </c>
      <c r="B106" s="206"/>
      <c r="C106" s="206"/>
      <c r="D106" s="206"/>
      <c r="E106" s="206"/>
      <c r="F106" s="166" t="s">
        <v>3226</v>
      </c>
      <c r="G106" s="166" t="s">
        <v>3215</v>
      </c>
      <c r="H106" s="158" t="s">
        <v>462</v>
      </c>
      <c r="I106" s="155" t="s">
        <v>119</v>
      </c>
      <c r="J106" s="128">
        <v>2083</v>
      </c>
      <c r="K106" s="199">
        <v>3</v>
      </c>
      <c r="L106" s="199">
        <v>310</v>
      </c>
      <c r="M106" s="199">
        <f t="shared" si="1"/>
        <v>930</v>
      </c>
      <c r="N106" s="157" t="s">
        <v>3190</v>
      </c>
      <c r="O106" s="157">
        <v>0</v>
      </c>
      <c r="P106" s="205"/>
      <c r="Q106" s="205"/>
      <c r="R106" s="205"/>
      <c r="S106" s="206"/>
    </row>
    <row r="107" spans="1:19" ht="29.1" customHeight="1">
      <c r="A107" s="166">
        <v>103</v>
      </c>
      <c r="B107" s="206"/>
      <c r="C107" s="206"/>
      <c r="D107" s="206"/>
      <c r="E107" s="206"/>
      <c r="F107" s="166" t="s">
        <v>3226</v>
      </c>
      <c r="G107" s="166" t="s">
        <v>3215</v>
      </c>
      <c r="H107" s="158" t="s">
        <v>317</v>
      </c>
      <c r="I107" s="155" t="s">
        <v>119</v>
      </c>
      <c r="J107" s="128">
        <v>436</v>
      </c>
      <c r="K107" s="199">
        <v>164</v>
      </c>
      <c r="L107" s="199">
        <v>4950</v>
      </c>
      <c r="M107" s="199">
        <f t="shared" si="1"/>
        <v>811800</v>
      </c>
      <c r="N107" s="157" t="s">
        <v>3190</v>
      </c>
      <c r="O107" s="157">
        <v>0</v>
      </c>
      <c r="P107" s="205"/>
      <c r="Q107" s="205"/>
      <c r="R107" s="205"/>
      <c r="S107" s="206"/>
    </row>
    <row r="108" spans="1:19" ht="29.1" customHeight="1">
      <c r="A108" s="166">
        <v>104</v>
      </c>
      <c r="B108" s="206"/>
      <c r="C108" s="206"/>
      <c r="D108" s="206"/>
      <c r="E108" s="206"/>
      <c r="F108" s="166" t="s">
        <v>3226</v>
      </c>
      <c r="G108" s="166" t="s">
        <v>3215</v>
      </c>
      <c r="H108" s="158" t="s">
        <v>322</v>
      </c>
      <c r="I108" s="155" t="s">
        <v>119</v>
      </c>
      <c r="J108" s="128">
        <v>3018</v>
      </c>
      <c r="K108" s="199">
        <v>1450</v>
      </c>
      <c r="L108" s="199">
        <v>4950</v>
      </c>
      <c r="M108" s="199">
        <f t="shared" si="1"/>
        <v>7177500</v>
      </c>
      <c r="N108" s="157" t="s">
        <v>3190</v>
      </c>
      <c r="O108" s="157">
        <v>0</v>
      </c>
      <c r="P108" s="205"/>
      <c r="Q108" s="205"/>
      <c r="R108" s="205"/>
      <c r="S108" s="206"/>
    </row>
    <row r="109" spans="1:19" ht="29.1" customHeight="1">
      <c r="A109" s="166">
        <v>105</v>
      </c>
      <c r="B109" s="206"/>
      <c r="C109" s="206"/>
      <c r="D109" s="206"/>
      <c r="E109" s="206"/>
      <c r="F109" s="166" t="s">
        <v>3226</v>
      </c>
      <c r="G109" s="166" t="s">
        <v>3215</v>
      </c>
      <c r="H109" s="158" t="s">
        <v>323</v>
      </c>
      <c r="I109" s="155" t="s">
        <v>119</v>
      </c>
      <c r="J109" s="128">
        <v>153</v>
      </c>
      <c r="K109" s="199">
        <v>48</v>
      </c>
      <c r="L109" s="199">
        <v>4950</v>
      </c>
      <c r="M109" s="199">
        <f t="shared" si="1"/>
        <v>237600</v>
      </c>
      <c r="N109" s="157" t="s">
        <v>3190</v>
      </c>
      <c r="O109" s="157">
        <v>0</v>
      </c>
      <c r="P109" s="205"/>
      <c r="Q109" s="205"/>
      <c r="R109" s="205"/>
      <c r="S109" s="206"/>
    </row>
    <row r="110" spans="1:19" ht="29.1" customHeight="1">
      <c r="A110" s="166">
        <v>106</v>
      </c>
      <c r="B110" s="206"/>
      <c r="C110" s="206"/>
      <c r="D110" s="206"/>
      <c r="E110" s="206"/>
      <c r="F110" s="166" t="s">
        <v>3226</v>
      </c>
      <c r="G110" s="166" t="s">
        <v>3215</v>
      </c>
      <c r="H110" s="158" t="s">
        <v>378</v>
      </c>
      <c r="I110" s="155" t="s">
        <v>166</v>
      </c>
      <c r="J110" s="128">
        <v>4430</v>
      </c>
      <c r="K110" s="199">
        <v>870</v>
      </c>
      <c r="L110" s="199">
        <v>2240</v>
      </c>
      <c r="M110" s="199">
        <f t="shared" si="1"/>
        <v>1948800</v>
      </c>
      <c r="N110" s="157" t="s">
        <v>3190</v>
      </c>
      <c r="O110" s="157">
        <v>0</v>
      </c>
      <c r="P110" s="205"/>
      <c r="Q110" s="205"/>
      <c r="R110" s="205"/>
      <c r="S110" s="206"/>
    </row>
    <row r="111" spans="1:19" ht="29.1" customHeight="1">
      <c r="A111" s="166">
        <v>107</v>
      </c>
      <c r="B111" s="206"/>
      <c r="C111" s="206"/>
      <c r="D111" s="206"/>
      <c r="E111" s="206"/>
      <c r="F111" s="166" t="s">
        <v>3226</v>
      </c>
      <c r="G111" s="166" t="s">
        <v>3215</v>
      </c>
      <c r="H111" s="158" t="s">
        <v>325</v>
      </c>
      <c r="I111" s="155" t="s">
        <v>119</v>
      </c>
      <c r="J111" s="128">
        <v>524</v>
      </c>
      <c r="K111" s="199">
        <v>415</v>
      </c>
      <c r="L111" s="199">
        <v>4950</v>
      </c>
      <c r="M111" s="199">
        <f t="shared" si="1"/>
        <v>2054250</v>
      </c>
      <c r="N111" s="157" t="s">
        <v>3190</v>
      </c>
      <c r="O111" s="157">
        <v>0</v>
      </c>
      <c r="P111" s="205"/>
      <c r="Q111" s="205"/>
      <c r="R111" s="205"/>
      <c r="S111" s="206"/>
    </row>
    <row r="112" spans="1:19" ht="29.1" customHeight="1">
      <c r="A112" s="166">
        <v>108</v>
      </c>
      <c r="B112" s="206"/>
      <c r="C112" s="206"/>
      <c r="D112" s="206"/>
      <c r="E112" s="206"/>
      <c r="F112" s="166" t="s">
        <v>3226</v>
      </c>
      <c r="G112" s="166" t="s">
        <v>3215</v>
      </c>
      <c r="H112" s="158" t="s">
        <v>330</v>
      </c>
      <c r="I112" s="155" t="s">
        <v>119</v>
      </c>
      <c r="J112" s="128">
        <v>188</v>
      </c>
      <c r="K112" s="128">
        <v>188</v>
      </c>
      <c r="L112" s="128">
        <v>4950</v>
      </c>
      <c r="M112" s="199">
        <f t="shared" si="1"/>
        <v>930600</v>
      </c>
      <c r="N112" s="157" t="s">
        <v>3190</v>
      </c>
      <c r="O112" s="157">
        <v>0</v>
      </c>
      <c r="P112" s="205"/>
      <c r="Q112" s="205"/>
      <c r="R112" s="205"/>
      <c r="S112" s="206"/>
    </row>
    <row r="113" spans="1:19" ht="29.1" customHeight="1">
      <c r="A113" s="166">
        <v>109</v>
      </c>
      <c r="B113" s="206"/>
      <c r="C113" s="206"/>
      <c r="D113" s="206"/>
      <c r="E113" s="206"/>
      <c r="F113" s="166" t="s">
        <v>3226</v>
      </c>
      <c r="G113" s="166" t="s">
        <v>3215</v>
      </c>
      <c r="H113" s="158" t="s">
        <v>336</v>
      </c>
      <c r="I113" s="155" t="s">
        <v>119</v>
      </c>
      <c r="J113" s="128">
        <v>1550</v>
      </c>
      <c r="K113" s="199">
        <v>1353</v>
      </c>
      <c r="L113" s="199">
        <v>4950</v>
      </c>
      <c r="M113" s="199">
        <f t="shared" si="1"/>
        <v>6697350</v>
      </c>
      <c r="N113" s="157" t="s">
        <v>3190</v>
      </c>
      <c r="O113" s="157">
        <v>0</v>
      </c>
      <c r="P113" s="205"/>
      <c r="Q113" s="205"/>
      <c r="R113" s="205"/>
      <c r="S113" s="206"/>
    </row>
    <row r="114" spans="1:19" ht="29.1" customHeight="1">
      <c r="A114" s="166">
        <v>110</v>
      </c>
      <c r="B114" s="206"/>
      <c r="C114" s="206"/>
      <c r="D114" s="206"/>
      <c r="E114" s="206"/>
      <c r="F114" s="166" t="s">
        <v>3226</v>
      </c>
      <c r="G114" s="166" t="s">
        <v>3215</v>
      </c>
      <c r="H114" s="158" t="s">
        <v>324</v>
      </c>
      <c r="I114" s="155" t="s">
        <v>119</v>
      </c>
      <c r="J114" s="128">
        <v>648</v>
      </c>
      <c r="K114" s="199">
        <v>378</v>
      </c>
      <c r="L114" s="199">
        <v>4950</v>
      </c>
      <c r="M114" s="199">
        <f t="shared" si="1"/>
        <v>1871100</v>
      </c>
      <c r="N114" s="157" t="s">
        <v>3190</v>
      </c>
      <c r="O114" s="157">
        <v>0</v>
      </c>
      <c r="P114" s="205"/>
      <c r="Q114" s="205"/>
      <c r="R114" s="205"/>
      <c r="S114" s="206"/>
    </row>
    <row r="115" spans="1:19" ht="29.1" customHeight="1">
      <c r="A115" s="166">
        <v>111</v>
      </c>
      <c r="B115" s="206"/>
      <c r="C115" s="206"/>
      <c r="D115" s="206"/>
      <c r="E115" s="206"/>
      <c r="F115" s="166" t="s">
        <v>3226</v>
      </c>
      <c r="G115" s="166" t="s">
        <v>3215</v>
      </c>
      <c r="H115" s="158" t="s">
        <v>356</v>
      </c>
      <c r="I115" s="155" t="s">
        <v>119</v>
      </c>
      <c r="J115" s="128">
        <v>136</v>
      </c>
      <c r="K115" s="128">
        <v>136</v>
      </c>
      <c r="L115" s="128">
        <v>4950</v>
      </c>
      <c r="M115" s="199">
        <f t="shared" si="1"/>
        <v>673200</v>
      </c>
      <c r="N115" s="157" t="s">
        <v>3190</v>
      </c>
      <c r="O115" s="157">
        <v>0</v>
      </c>
      <c r="P115" s="205"/>
      <c r="Q115" s="205"/>
      <c r="R115" s="205"/>
      <c r="S115" s="206"/>
    </row>
    <row r="116" spans="1:19" ht="29.1" customHeight="1">
      <c r="A116" s="166">
        <v>112</v>
      </c>
      <c r="B116" s="206"/>
      <c r="C116" s="206"/>
      <c r="D116" s="206"/>
      <c r="E116" s="206"/>
      <c r="F116" s="166" t="s">
        <v>3226</v>
      </c>
      <c r="G116" s="166" t="s">
        <v>3215</v>
      </c>
      <c r="H116" s="158" t="s">
        <v>3211</v>
      </c>
      <c r="I116" s="155" t="s">
        <v>119</v>
      </c>
      <c r="J116" s="128">
        <v>34</v>
      </c>
      <c r="K116" s="199">
        <v>17</v>
      </c>
      <c r="L116" s="128">
        <v>4950</v>
      </c>
      <c r="M116" s="199">
        <f t="shared" si="1"/>
        <v>84150</v>
      </c>
      <c r="N116" s="157" t="s">
        <v>3190</v>
      </c>
      <c r="O116" s="157"/>
      <c r="P116" s="205"/>
      <c r="Q116" s="205"/>
      <c r="R116" s="205"/>
      <c r="S116" s="206"/>
    </row>
    <row r="117" spans="1:19" ht="29.1" customHeight="1">
      <c r="A117" s="166">
        <v>113</v>
      </c>
      <c r="B117" s="206"/>
      <c r="C117" s="206"/>
      <c r="D117" s="206"/>
      <c r="E117" s="206"/>
      <c r="F117" s="166" t="s">
        <v>3226</v>
      </c>
      <c r="G117" s="166" t="s">
        <v>3215</v>
      </c>
      <c r="H117" s="158" t="s">
        <v>354</v>
      </c>
      <c r="I117" s="155" t="s">
        <v>119</v>
      </c>
      <c r="J117" s="128">
        <v>669</v>
      </c>
      <c r="K117" s="199">
        <v>495</v>
      </c>
      <c r="L117" s="199">
        <v>4950</v>
      </c>
      <c r="M117" s="199">
        <f t="shared" si="1"/>
        <v>2450250</v>
      </c>
      <c r="N117" s="157" t="s">
        <v>3190</v>
      </c>
      <c r="O117" s="157">
        <v>0</v>
      </c>
      <c r="P117" s="205"/>
      <c r="Q117" s="205"/>
      <c r="R117" s="205"/>
      <c r="S117" s="206"/>
    </row>
    <row r="118" spans="1:19" ht="29.1" customHeight="1">
      <c r="A118" s="166">
        <v>114</v>
      </c>
      <c r="B118" s="206"/>
      <c r="C118" s="206"/>
      <c r="D118" s="206"/>
      <c r="E118" s="206"/>
      <c r="F118" s="166" t="s">
        <v>3226</v>
      </c>
      <c r="G118" s="166" t="s">
        <v>3215</v>
      </c>
      <c r="H118" s="158" t="s">
        <v>346</v>
      </c>
      <c r="I118" s="155" t="s">
        <v>119</v>
      </c>
      <c r="J118" s="128">
        <v>10</v>
      </c>
      <c r="K118" s="128">
        <v>10</v>
      </c>
      <c r="L118" s="128">
        <v>4950</v>
      </c>
      <c r="M118" s="199">
        <f t="shared" si="1"/>
        <v>49500</v>
      </c>
      <c r="N118" s="157" t="s">
        <v>3190</v>
      </c>
      <c r="O118" s="157">
        <v>0</v>
      </c>
      <c r="P118" s="205"/>
      <c r="Q118" s="205"/>
      <c r="R118" s="205"/>
      <c r="S118" s="206"/>
    </row>
    <row r="119" spans="1:19" ht="29.1" customHeight="1">
      <c r="A119" s="166">
        <v>115</v>
      </c>
      <c r="B119" s="206"/>
      <c r="C119" s="206"/>
      <c r="D119" s="206"/>
      <c r="E119" s="206"/>
      <c r="F119" s="166" t="s">
        <v>3226</v>
      </c>
      <c r="G119" s="166" t="s">
        <v>3215</v>
      </c>
      <c r="H119" s="158" t="s">
        <v>349</v>
      </c>
      <c r="I119" s="155" t="s">
        <v>119</v>
      </c>
      <c r="J119" s="128">
        <v>69</v>
      </c>
      <c r="K119" s="199">
        <v>35</v>
      </c>
      <c r="L119" s="199">
        <v>4950</v>
      </c>
      <c r="M119" s="199">
        <f t="shared" si="1"/>
        <v>173250</v>
      </c>
      <c r="N119" s="157" t="s">
        <v>3190</v>
      </c>
      <c r="O119" s="157">
        <v>0</v>
      </c>
      <c r="P119" s="205"/>
      <c r="Q119" s="205"/>
      <c r="R119" s="205"/>
      <c r="S119" s="206"/>
    </row>
    <row r="120" spans="1:19" ht="29.1" customHeight="1">
      <c r="A120" s="166">
        <v>116</v>
      </c>
      <c r="B120" s="206"/>
      <c r="C120" s="206"/>
      <c r="D120" s="206"/>
      <c r="E120" s="206"/>
      <c r="F120" s="166" t="s">
        <v>3226</v>
      </c>
      <c r="G120" s="166" t="s">
        <v>3215</v>
      </c>
      <c r="H120" s="158" t="s">
        <v>351</v>
      </c>
      <c r="I120" s="155" t="s">
        <v>119</v>
      </c>
      <c r="J120" s="128">
        <v>60</v>
      </c>
      <c r="K120" s="199">
        <v>2</v>
      </c>
      <c r="L120" s="128">
        <v>4950</v>
      </c>
      <c r="M120" s="199">
        <f t="shared" si="1"/>
        <v>9900</v>
      </c>
      <c r="N120" s="157" t="s">
        <v>3190</v>
      </c>
      <c r="O120" s="157">
        <v>0</v>
      </c>
      <c r="P120" s="205"/>
      <c r="Q120" s="205"/>
      <c r="R120" s="205"/>
      <c r="S120" s="206"/>
    </row>
    <row r="121" spans="1:19" ht="29.1" customHeight="1">
      <c r="A121" s="166">
        <v>117</v>
      </c>
      <c r="B121" s="206"/>
      <c r="C121" s="206"/>
      <c r="D121" s="206"/>
      <c r="E121" s="206"/>
      <c r="F121" s="166" t="s">
        <v>3226</v>
      </c>
      <c r="G121" s="166" t="s">
        <v>3215</v>
      </c>
      <c r="H121" s="158" t="s">
        <v>461</v>
      </c>
      <c r="I121" s="155" t="s">
        <v>109</v>
      </c>
      <c r="J121" s="128">
        <v>99</v>
      </c>
      <c r="K121" s="128">
        <v>31</v>
      </c>
      <c r="L121" s="128">
        <v>4950</v>
      </c>
      <c r="M121" s="199">
        <f t="shared" si="1"/>
        <v>153450</v>
      </c>
      <c r="N121" s="157" t="s">
        <v>3273</v>
      </c>
      <c r="O121" s="157" t="s">
        <v>3823</v>
      </c>
      <c r="P121" s="205"/>
      <c r="Q121" s="205"/>
      <c r="R121" s="205"/>
      <c r="S121" s="206"/>
    </row>
    <row r="122" spans="1:19" ht="29.1" customHeight="1">
      <c r="A122" s="166">
        <v>118</v>
      </c>
      <c r="B122" s="206"/>
      <c r="C122" s="206"/>
      <c r="D122" s="206"/>
      <c r="E122" s="206"/>
      <c r="F122" s="166" t="s">
        <v>3226</v>
      </c>
      <c r="G122" s="166" t="s">
        <v>3215</v>
      </c>
      <c r="H122" s="158" t="s">
        <v>332</v>
      </c>
      <c r="I122" s="155" t="s">
        <v>119</v>
      </c>
      <c r="J122" s="128">
        <v>2847</v>
      </c>
      <c r="K122" s="199">
        <v>2544</v>
      </c>
      <c r="L122" s="199">
        <v>4950</v>
      </c>
      <c r="M122" s="199">
        <f t="shared" si="1"/>
        <v>12592800</v>
      </c>
      <c r="N122" s="157" t="s">
        <v>3179</v>
      </c>
      <c r="O122" s="157">
        <v>0</v>
      </c>
      <c r="P122" s="205"/>
      <c r="Q122" s="205"/>
      <c r="R122" s="205"/>
      <c r="S122" s="206"/>
    </row>
    <row r="123" spans="1:19" ht="29.1" customHeight="1">
      <c r="A123" s="166">
        <v>119</v>
      </c>
      <c r="B123" s="206"/>
      <c r="C123" s="206"/>
      <c r="D123" s="206"/>
      <c r="E123" s="206"/>
      <c r="F123" s="166" t="s">
        <v>3226</v>
      </c>
      <c r="G123" s="166" t="s">
        <v>3215</v>
      </c>
      <c r="H123" s="158" t="s">
        <v>340</v>
      </c>
      <c r="I123" s="155" t="s">
        <v>119</v>
      </c>
      <c r="J123" s="128">
        <v>33</v>
      </c>
      <c r="K123" s="199">
        <v>9</v>
      </c>
      <c r="L123" s="199">
        <v>4950</v>
      </c>
      <c r="M123" s="199">
        <f t="shared" si="1"/>
        <v>44550</v>
      </c>
      <c r="N123" s="157" t="s">
        <v>3190</v>
      </c>
      <c r="O123" s="157">
        <v>0</v>
      </c>
      <c r="P123" s="205"/>
      <c r="Q123" s="205"/>
      <c r="R123" s="205"/>
      <c r="S123" s="206"/>
    </row>
    <row r="124" spans="1:19" ht="29.1" customHeight="1">
      <c r="A124" s="166">
        <v>120</v>
      </c>
      <c r="B124" s="206"/>
      <c r="C124" s="206"/>
      <c r="D124" s="206"/>
      <c r="E124" s="206"/>
      <c r="F124" s="166" t="s">
        <v>3226</v>
      </c>
      <c r="G124" s="166" t="s">
        <v>3215</v>
      </c>
      <c r="H124" s="157" t="s">
        <v>237</v>
      </c>
      <c r="I124" s="155" t="s">
        <v>119</v>
      </c>
      <c r="J124" s="128">
        <v>522</v>
      </c>
      <c r="K124" s="199">
        <v>282</v>
      </c>
      <c r="L124" s="199">
        <v>4950</v>
      </c>
      <c r="M124" s="199">
        <f t="shared" si="1"/>
        <v>1395900</v>
      </c>
      <c r="N124" s="157" t="s">
        <v>3190</v>
      </c>
      <c r="O124" s="157">
        <v>0</v>
      </c>
      <c r="P124" s="205"/>
      <c r="Q124" s="205"/>
      <c r="R124" s="205"/>
      <c r="S124" s="206"/>
    </row>
    <row r="125" spans="1:19" ht="29.1" customHeight="1">
      <c r="A125" s="166">
        <v>121</v>
      </c>
      <c r="B125" s="206"/>
      <c r="C125" s="206"/>
      <c r="D125" s="206"/>
      <c r="E125" s="206"/>
      <c r="F125" s="166" t="s">
        <v>3226</v>
      </c>
      <c r="G125" s="166" t="s">
        <v>3215</v>
      </c>
      <c r="H125" s="158" t="s">
        <v>460</v>
      </c>
      <c r="I125" s="155" t="s">
        <v>119</v>
      </c>
      <c r="J125" s="128">
        <v>176</v>
      </c>
      <c r="K125" s="199">
        <v>44</v>
      </c>
      <c r="L125" s="199">
        <v>4950</v>
      </c>
      <c r="M125" s="199">
        <f t="shared" si="1"/>
        <v>217800</v>
      </c>
      <c r="N125" s="157" t="s">
        <v>3190</v>
      </c>
      <c r="O125" s="157">
        <v>0</v>
      </c>
      <c r="P125" s="205"/>
      <c r="Q125" s="205"/>
      <c r="R125" s="205"/>
      <c r="S125" s="206"/>
    </row>
    <row r="126" spans="1:19" ht="29.1" customHeight="1">
      <c r="A126" s="166">
        <v>122</v>
      </c>
      <c r="B126" s="206"/>
      <c r="C126" s="206"/>
      <c r="D126" s="206"/>
      <c r="E126" s="206"/>
      <c r="F126" s="166" t="s">
        <v>3226</v>
      </c>
      <c r="G126" s="166" t="s">
        <v>3215</v>
      </c>
      <c r="H126" s="157" t="s">
        <v>242</v>
      </c>
      <c r="I126" s="155" t="s">
        <v>119</v>
      </c>
      <c r="J126" s="128">
        <v>82</v>
      </c>
      <c r="K126" s="199">
        <v>45</v>
      </c>
      <c r="L126" s="199">
        <v>4950</v>
      </c>
      <c r="M126" s="199">
        <f t="shared" si="1"/>
        <v>222750</v>
      </c>
      <c r="N126" s="157" t="s">
        <v>3190</v>
      </c>
      <c r="O126" s="157">
        <v>0</v>
      </c>
      <c r="P126" s="205"/>
      <c r="Q126" s="205"/>
      <c r="R126" s="205"/>
      <c r="S126" s="206"/>
    </row>
    <row r="127" spans="1:19" ht="29.1" customHeight="1">
      <c r="A127" s="166">
        <v>123</v>
      </c>
      <c r="B127" s="206"/>
      <c r="C127" s="206"/>
      <c r="D127" s="206"/>
      <c r="E127" s="206"/>
      <c r="F127" s="166" t="s">
        <v>3226</v>
      </c>
      <c r="G127" s="166" t="s">
        <v>3215</v>
      </c>
      <c r="H127" s="158" t="s">
        <v>337</v>
      </c>
      <c r="I127" s="155" t="s">
        <v>119</v>
      </c>
      <c r="J127" s="128">
        <v>217</v>
      </c>
      <c r="K127" s="199">
        <v>145</v>
      </c>
      <c r="L127" s="199">
        <v>4950</v>
      </c>
      <c r="M127" s="199">
        <f t="shared" si="1"/>
        <v>717750</v>
      </c>
      <c r="N127" s="157" t="s">
        <v>3190</v>
      </c>
      <c r="O127" s="157">
        <v>0</v>
      </c>
      <c r="P127" s="205"/>
      <c r="Q127" s="205"/>
      <c r="R127" s="205"/>
      <c r="S127" s="206"/>
    </row>
    <row r="128" spans="1:19" ht="29.1" customHeight="1">
      <c r="A128" s="166">
        <v>124</v>
      </c>
      <c r="B128" s="206"/>
      <c r="C128" s="206"/>
      <c r="D128" s="206"/>
      <c r="E128" s="206"/>
      <c r="F128" s="166" t="s">
        <v>3226</v>
      </c>
      <c r="G128" s="166" t="s">
        <v>3215</v>
      </c>
      <c r="H128" s="158" t="s">
        <v>314</v>
      </c>
      <c r="I128" s="155" t="s">
        <v>119</v>
      </c>
      <c r="J128" s="128">
        <v>174</v>
      </c>
      <c r="K128" s="199">
        <v>114</v>
      </c>
      <c r="L128" s="199">
        <v>3030</v>
      </c>
      <c r="M128" s="199">
        <f t="shared" si="1"/>
        <v>345420</v>
      </c>
      <c r="N128" s="157" t="s">
        <v>3190</v>
      </c>
      <c r="O128" s="157">
        <v>0</v>
      </c>
      <c r="P128" s="205"/>
      <c r="Q128" s="205"/>
      <c r="R128" s="205"/>
      <c r="S128" s="206"/>
    </row>
    <row r="129" spans="1:19" ht="29.1" customHeight="1">
      <c r="A129" s="166">
        <v>125</v>
      </c>
      <c r="B129" s="206"/>
      <c r="C129" s="206"/>
      <c r="D129" s="206"/>
      <c r="E129" s="206"/>
      <c r="F129" s="166" t="s">
        <v>3226</v>
      </c>
      <c r="G129" s="166" t="s">
        <v>3215</v>
      </c>
      <c r="H129" s="158" t="s">
        <v>311</v>
      </c>
      <c r="I129" s="155" t="s">
        <v>119</v>
      </c>
      <c r="J129" s="128">
        <v>529</v>
      </c>
      <c r="K129" s="199">
        <v>165</v>
      </c>
      <c r="L129" s="199">
        <v>3030</v>
      </c>
      <c r="M129" s="199">
        <f t="shared" si="1"/>
        <v>499950</v>
      </c>
      <c r="N129" s="157" t="s">
        <v>3179</v>
      </c>
      <c r="O129" s="157">
        <v>0</v>
      </c>
      <c r="P129" s="205"/>
      <c r="Q129" s="205"/>
      <c r="R129" s="205"/>
      <c r="S129" s="206"/>
    </row>
    <row r="130" spans="1:19" ht="29.1" customHeight="1">
      <c r="A130" s="166">
        <v>126</v>
      </c>
      <c r="B130" s="206"/>
      <c r="C130" s="206"/>
      <c r="D130" s="206"/>
      <c r="E130" s="206"/>
      <c r="F130" s="166" t="s">
        <v>3226</v>
      </c>
      <c r="G130" s="166" t="s">
        <v>3215</v>
      </c>
      <c r="H130" s="158" t="s">
        <v>312</v>
      </c>
      <c r="I130" s="155" t="s">
        <v>54</v>
      </c>
      <c r="J130" s="128">
        <v>55</v>
      </c>
      <c r="K130" s="128">
        <v>55</v>
      </c>
      <c r="L130" s="128">
        <v>7540</v>
      </c>
      <c r="M130" s="199">
        <f t="shared" si="1"/>
        <v>414700</v>
      </c>
      <c r="N130" s="157" t="s">
        <v>3255</v>
      </c>
      <c r="O130" s="157" t="s">
        <v>3824</v>
      </c>
      <c r="P130" s="205"/>
      <c r="Q130" s="205"/>
      <c r="R130" s="205"/>
      <c r="S130" s="206"/>
    </row>
    <row r="131" spans="1:19" ht="29.1" customHeight="1">
      <c r="A131" s="166">
        <v>127</v>
      </c>
      <c r="B131" s="206"/>
      <c r="C131" s="206"/>
      <c r="D131" s="206"/>
      <c r="E131" s="206"/>
      <c r="F131" s="166" t="s">
        <v>3226</v>
      </c>
      <c r="G131" s="166" t="s">
        <v>3215</v>
      </c>
      <c r="H131" s="158" t="s">
        <v>313</v>
      </c>
      <c r="I131" s="155" t="s">
        <v>119</v>
      </c>
      <c r="J131" s="128">
        <v>5</v>
      </c>
      <c r="K131" s="128">
        <v>5</v>
      </c>
      <c r="L131" s="128">
        <v>3030</v>
      </c>
      <c r="M131" s="199">
        <f t="shared" si="1"/>
        <v>15150</v>
      </c>
      <c r="N131" s="157" t="s">
        <v>3190</v>
      </c>
      <c r="O131" s="157">
        <v>0</v>
      </c>
      <c r="P131" s="205"/>
      <c r="Q131" s="205"/>
      <c r="R131" s="205"/>
      <c r="S131" s="206"/>
    </row>
    <row r="132" spans="1:19" ht="29.1" customHeight="1">
      <c r="A132" s="166">
        <v>128</v>
      </c>
      <c r="B132" s="206"/>
      <c r="C132" s="206"/>
      <c r="D132" s="206"/>
      <c r="E132" s="206"/>
      <c r="F132" s="166" t="s">
        <v>3226</v>
      </c>
      <c r="G132" s="166" t="s">
        <v>3215</v>
      </c>
      <c r="H132" s="158" t="s">
        <v>3140</v>
      </c>
      <c r="I132" s="155" t="s">
        <v>3106</v>
      </c>
      <c r="J132" s="128">
        <v>220</v>
      </c>
      <c r="K132" s="199">
        <v>3</v>
      </c>
      <c r="L132" s="199">
        <v>3030</v>
      </c>
      <c r="M132" s="199">
        <f t="shared" si="1"/>
        <v>9090</v>
      </c>
      <c r="N132" s="157" t="s">
        <v>3190</v>
      </c>
      <c r="O132" s="157">
        <v>0</v>
      </c>
      <c r="P132" s="205"/>
      <c r="Q132" s="205"/>
      <c r="R132" s="205"/>
      <c r="S132" s="206"/>
    </row>
    <row r="133" spans="1:19" ht="29.1" customHeight="1">
      <c r="A133" s="166">
        <v>129</v>
      </c>
      <c r="B133" s="206"/>
      <c r="C133" s="206"/>
      <c r="D133" s="206"/>
      <c r="E133" s="206"/>
      <c r="F133" s="166" t="s">
        <v>3226</v>
      </c>
      <c r="G133" s="166" t="s">
        <v>3215</v>
      </c>
      <c r="H133" s="158" t="s">
        <v>310</v>
      </c>
      <c r="I133" s="155" t="s">
        <v>54</v>
      </c>
      <c r="J133" s="128">
        <v>266</v>
      </c>
      <c r="K133" s="128">
        <v>213</v>
      </c>
      <c r="L133" s="128">
        <v>9200</v>
      </c>
      <c r="M133" s="199">
        <f t="shared" ref="M133:M196" si="2">K133*L133</f>
        <v>1959600</v>
      </c>
      <c r="N133" s="157" t="s">
        <v>3274</v>
      </c>
      <c r="O133" s="157" t="s">
        <v>3824</v>
      </c>
      <c r="P133" s="205"/>
      <c r="Q133" s="205"/>
      <c r="R133" s="205"/>
      <c r="S133" s="206"/>
    </row>
    <row r="134" spans="1:19" ht="29.1" customHeight="1">
      <c r="A134" s="166">
        <v>130</v>
      </c>
      <c r="B134" s="206"/>
      <c r="C134" s="206"/>
      <c r="D134" s="206"/>
      <c r="E134" s="206"/>
      <c r="F134" s="166" t="s">
        <v>3226</v>
      </c>
      <c r="G134" s="166" t="s">
        <v>3215</v>
      </c>
      <c r="H134" s="158" t="s">
        <v>309</v>
      </c>
      <c r="I134" s="155" t="s">
        <v>55</v>
      </c>
      <c r="J134" s="128">
        <v>1095</v>
      </c>
      <c r="K134" s="199">
        <v>260</v>
      </c>
      <c r="L134" s="199">
        <v>9200</v>
      </c>
      <c r="M134" s="199">
        <f t="shared" si="2"/>
        <v>2392000</v>
      </c>
      <c r="N134" s="157" t="s">
        <v>3275</v>
      </c>
      <c r="O134" s="157" t="s">
        <v>3824</v>
      </c>
      <c r="P134" s="205"/>
      <c r="Q134" s="205"/>
      <c r="R134" s="205"/>
      <c r="S134" s="206"/>
    </row>
    <row r="135" spans="1:19" ht="29.1" customHeight="1">
      <c r="A135" s="166">
        <v>131</v>
      </c>
      <c r="B135" s="206"/>
      <c r="C135" s="206"/>
      <c r="D135" s="206"/>
      <c r="E135" s="206"/>
      <c r="F135" s="166" t="s">
        <v>3226</v>
      </c>
      <c r="G135" s="166" t="s">
        <v>3215</v>
      </c>
      <c r="H135" s="158" t="s">
        <v>248</v>
      </c>
      <c r="I135" s="155" t="s">
        <v>55</v>
      </c>
      <c r="J135" s="128">
        <v>691</v>
      </c>
      <c r="K135" s="199">
        <v>508</v>
      </c>
      <c r="L135" s="199">
        <v>7170</v>
      </c>
      <c r="M135" s="199">
        <f t="shared" si="2"/>
        <v>3642360</v>
      </c>
      <c r="N135" s="157" t="s">
        <v>3276</v>
      </c>
      <c r="O135" s="157" t="s">
        <v>3824</v>
      </c>
      <c r="P135" s="205"/>
      <c r="Q135" s="205"/>
      <c r="R135" s="205"/>
      <c r="S135" s="206"/>
    </row>
    <row r="136" spans="1:19" ht="29.1" customHeight="1">
      <c r="A136" s="166">
        <v>132</v>
      </c>
      <c r="B136" s="206"/>
      <c r="C136" s="206"/>
      <c r="D136" s="206"/>
      <c r="E136" s="206"/>
      <c r="F136" s="166" t="s">
        <v>3226</v>
      </c>
      <c r="G136" s="166" t="s">
        <v>3215</v>
      </c>
      <c r="H136" s="158" t="s">
        <v>249</v>
      </c>
      <c r="I136" s="155" t="s">
        <v>55</v>
      </c>
      <c r="J136" s="128">
        <v>291</v>
      </c>
      <c r="K136" s="199">
        <v>214</v>
      </c>
      <c r="L136" s="199">
        <v>7170</v>
      </c>
      <c r="M136" s="199">
        <f t="shared" si="2"/>
        <v>1534380</v>
      </c>
      <c r="N136" s="157" t="s">
        <v>3248</v>
      </c>
      <c r="O136" s="157" t="s">
        <v>3824</v>
      </c>
      <c r="P136" s="205"/>
      <c r="Q136" s="205"/>
      <c r="R136" s="205"/>
      <c r="S136" s="206"/>
    </row>
    <row r="137" spans="1:19" ht="29.1" customHeight="1">
      <c r="A137" s="166">
        <v>133</v>
      </c>
      <c r="B137" s="206"/>
      <c r="C137" s="206"/>
      <c r="D137" s="206"/>
      <c r="E137" s="206"/>
      <c r="F137" s="166" t="s">
        <v>3226</v>
      </c>
      <c r="G137" s="166" t="s">
        <v>3215</v>
      </c>
      <c r="H137" s="158" t="s">
        <v>250</v>
      </c>
      <c r="I137" s="155" t="s">
        <v>55</v>
      </c>
      <c r="J137" s="128">
        <v>1408</v>
      </c>
      <c r="K137" s="199">
        <v>876</v>
      </c>
      <c r="L137" s="199">
        <v>7170</v>
      </c>
      <c r="M137" s="199">
        <f t="shared" si="2"/>
        <v>6280920</v>
      </c>
      <c r="N137" s="157" t="s">
        <v>3248</v>
      </c>
      <c r="O137" s="157" t="s">
        <v>3824</v>
      </c>
      <c r="P137" s="205"/>
      <c r="Q137" s="205"/>
      <c r="R137" s="205"/>
      <c r="S137" s="206"/>
    </row>
    <row r="138" spans="1:19" ht="29.1" customHeight="1">
      <c r="A138" s="166">
        <v>134</v>
      </c>
      <c r="B138" s="206"/>
      <c r="C138" s="206"/>
      <c r="D138" s="206"/>
      <c r="E138" s="206"/>
      <c r="F138" s="166" t="s">
        <v>3226</v>
      </c>
      <c r="G138" s="166" t="s">
        <v>3215</v>
      </c>
      <c r="H138" s="158" t="s">
        <v>251</v>
      </c>
      <c r="I138" s="155" t="s">
        <v>55</v>
      </c>
      <c r="J138" s="128">
        <v>1028</v>
      </c>
      <c r="K138" s="199">
        <v>665</v>
      </c>
      <c r="L138" s="199">
        <v>7170</v>
      </c>
      <c r="M138" s="199">
        <f t="shared" si="2"/>
        <v>4768050</v>
      </c>
      <c r="N138" s="157" t="s">
        <v>3255</v>
      </c>
      <c r="O138" s="157" t="s">
        <v>3824</v>
      </c>
      <c r="P138" s="205"/>
      <c r="Q138" s="205"/>
      <c r="R138" s="205"/>
      <c r="S138" s="206"/>
    </row>
    <row r="139" spans="1:19" ht="29.1" customHeight="1">
      <c r="A139" s="166">
        <v>135</v>
      </c>
      <c r="B139" s="206"/>
      <c r="C139" s="206"/>
      <c r="D139" s="206"/>
      <c r="E139" s="206"/>
      <c r="F139" s="166" t="s">
        <v>3226</v>
      </c>
      <c r="G139" s="166" t="s">
        <v>3215</v>
      </c>
      <c r="H139" s="158" t="s">
        <v>253</v>
      </c>
      <c r="I139" s="155" t="s">
        <v>55</v>
      </c>
      <c r="J139" s="128">
        <v>1448</v>
      </c>
      <c r="K139" s="199">
        <v>928</v>
      </c>
      <c r="L139" s="199">
        <v>7170</v>
      </c>
      <c r="M139" s="199">
        <f t="shared" si="2"/>
        <v>6653760</v>
      </c>
      <c r="N139" s="157" t="s">
        <v>3255</v>
      </c>
      <c r="O139" s="157" t="s">
        <v>3824</v>
      </c>
      <c r="P139" s="205"/>
      <c r="Q139" s="205"/>
      <c r="R139" s="205"/>
      <c r="S139" s="206"/>
    </row>
    <row r="140" spans="1:19" ht="29.1" customHeight="1">
      <c r="A140" s="166">
        <v>136</v>
      </c>
      <c r="B140" s="206"/>
      <c r="C140" s="206"/>
      <c r="D140" s="206"/>
      <c r="E140" s="206"/>
      <c r="F140" s="166" t="s">
        <v>3226</v>
      </c>
      <c r="G140" s="166" t="s">
        <v>3215</v>
      </c>
      <c r="H140" s="158" t="s">
        <v>254</v>
      </c>
      <c r="I140" s="155" t="s">
        <v>55</v>
      </c>
      <c r="J140" s="128">
        <v>2426</v>
      </c>
      <c r="K140" s="199">
        <v>1971</v>
      </c>
      <c r="L140" s="199">
        <v>7170</v>
      </c>
      <c r="M140" s="199">
        <f t="shared" si="2"/>
        <v>14132070</v>
      </c>
      <c r="N140" s="157" t="s">
        <v>3277</v>
      </c>
      <c r="O140" s="157" t="s">
        <v>3836</v>
      </c>
      <c r="P140" s="205"/>
      <c r="Q140" s="205"/>
      <c r="R140" s="205"/>
      <c r="S140" s="206"/>
    </row>
    <row r="141" spans="1:19" ht="29.1" customHeight="1">
      <c r="A141" s="166">
        <v>137</v>
      </c>
      <c r="B141" s="206"/>
      <c r="C141" s="206"/>
      <c r="D141" s="206"/>
      <c r="E141" s="206"/>
      <c r="F141" s="166" t="s">
        <v>3226</v>
      </c>
      <c r="G141" s="166" t="s">
        <v>3215</v>
      </c>
      <c r="H141" s="158" t="s">
        <v>262</v>
      </c>
      <c r="I141" s="155" t="s">
        <v>55</v>
      </c>
      <c r="J141" s="128">
        <v>1478</v>
      </c>
      <c r="K141" s="199">
        <v>89</v>
      </c>
      <c r="L141" s="199">
        <v>7170</v>
      </c>
      <c r="M141" s="199">
        <f t="shared" si="2"/>
        <v>638130</v>
      </c>
      <c r="N141" s="157" t="s">
        <v>3277</v>
      </c>
      <c r="O141" s="157" t="s">
        <v>3824</v>
      </c>
      <c r="P141" s="205"/>
      <c r="Q141" s="205"/>
      <c r="R141" s="205"/>
      <c r="S141" s="206"/>
    </row>
    <row r="142" spans="1:19" ht="29.1" customHeight="1">
      <c r="A142" s="166">
        <v>138</v>
      </c>
      <c r="B142" s="206"/>
      <c r="C142" s="206"/>
      <c r="D142" s="206"/>
      <c r="E142" s="206"/>
      <c r="F142" s="166" t="s">
        <v>3226</v>
      </c>
      <c r="G142" s="166" t="s">
        <v>3215</v>
      </c>
      <c r="H142" s="158" t="s">
        <v>261</v>
      </c>
      <c r="I142" s="155" t="s">
        <v>55</v>
      </c>
      <c r="J142" s="128">
        <v>426</v>
      </c>
      <c r="K142" s="199">
        <v>396</v>
      </c>
      <c r="L142" s="199">
        <v>7170</v>
      </c>
      <c r="M142" s="199">
        <f t="shared" si="2"/>
        <v>2839320</v>
      </c>
      <c r="N142" s="157" t="s">
        <v>3257</v>
      </c>
      <c r="O142" s="157" t="s">
        <v>3810</v>
      </c>
      <c r="P142" s="205"/>
      <c r="Q142" s="205"/>
      <c r="R142" s="205"/>
      <c r="S142" s="206"/>
    </row>
    <row r="143" spans="1:19" ht="29.1" customHeight="1">
      <c r="A143" s="166">
        <v>139</v>
      </c>
      <c r="B143" s="206"/>
      <c r="C143" s="206"/>
      <c r="D143" s="206"/>
      <c r="E143" s="206"/>
      <c r="F143" s="166" t="s">
        <v>3226</v>
      </c>
      <c r="G143" s="166" t="s">
        <v>3215</v>
      </c>
      <c r="H143" s="158" t="s">
        <v>258</v>
      </c>
      <c r="I143" s="155" t="s">
        <v>55</v>
      </c>
      <c r="J143" s="128">
        <v>73</v>
      </c>
      <c r="K143" s="128">
        <v>73</v>
      </c>
      <c r="L143" s="128">
        <v>7170</v>
      </c>
      <c r="M143" s="199">
        <f t="shared" si="2"/>
        <v>523410</v>
      </c>
      <c r="N143" s="157" t="s">
        <v>3257</v>
      </c>
      <c r="O143" s="157" t="s">
        <v>3810</v>
      </c>
      <c r="P143" s="205"/>
      <c r="Q143" s="205"/>
      <c r="R143" s="205"/>
      <c r="S143" s="206"/>
    </row>
    <row r="144" spans="1:19" ht="29.1" customHeight="1">
      <c r="A144" s="166">
        <v>140</v>
      </c>
      <c r="B144" s="206"/>
      <c r="C144" s="206"/>
      <c r="D144" s="206"/>
      <c r="E144" s="206"/>
      <c r="F144" s="166" t="s">
        <v>3226</v>
      </c>
      <c r="G144" s="166" t="s">
        <v>3215</v>
      </c>
      <c r="H144" s="158" t="s">
        <v>260</v>
      </c>
      <c r="I144" s="155" t="s">
        <v>54</v>
      </c>
      <c r="J144" s="128">
        <v>2133</v>
      </c>
      <c r="K144" s="199">
        <v>1169</v>
      </c>
      <c r="L144" s="199">
        <v>9200</v>
      </c>
      <c r="M144" s="199">
        <f t="shared" si="2"/>
        <v>10754800</v>
      </c>
      <c r="N144" s="157" t="s">
        <v>3257</v>
      </c>
      <c r="O144" s="157" t="s">
        <v>3837</v>
      </c>
      <c r="P144" s="205"/>
      <c r="Q144" s="205"/>
      <c r="R144" s="205"/>
      <c r="S144" s="206"/>
    </row>
    <row r="145" spans="1:19" ht="29.1" customHeight="1">
      <c r="A145" s="166">
        <v>141</v>
      </c>
      <c r="B145" s="206"/>
      <c r="C145" s="206"/>
      <c r="D145" s="206"/>
      <c r="E145" s="206"/>
      <c r="F145" s="166" t="s">
        <v>3226</v>
      </c>
      <c r="G145" s="166" t="s">
        <v>3215</v>
      </c>
      <c r="H145" s="158" t="s">
        <v>269</v>
      </c>
      <c r="I145" s="155" t="s">
        <v>54</v>
      </c>
      <c r="J145" s="128">
        <v>837</v>
      </c>
      <c r="K145" s="199">
        <v>735</v>
      </c>
      <c r="L145" s="199">
        <v>9200</v>
      </c>
      <c r="M145" s="199">
        <f t="shared" si="2"/>
        <v>6762000</v>
      </c>
      <c r="N145" s="157" t="s">
        <v>3248</v>
      </c>
      <c r="O145" s="157" t="s">
        <v>3825</v>
      </c>
      <c r="P145" s="205"/>
      <c r="Q145" s="205"/>
      <c r="R145" s="205"/>
      <c r="S145" s="206"/>
    </row>
    <row r="146" spans="1:19" ht="29.1" customHeight="1">
      <c r="A146" s="166">
        <v>142</v>
      </c>
      <c r="B146" s="206"/>
      <c r="C146" s="206"/>
      <c r="D146" s="206"/>
      <c r="E146" s="206"/>
      <c r="F146" s="166" t="s">
        <v>3226</v>
      </c>
      <c r="G146" s="166" t="s">
        <v>3215</v>
      </c>
      <c r="H146" s="158" t="s">
        <v>270</v>
      </c>
      <c r="I146" s="155" t="s">
        <v>119</v>
      </c>
      <c r="J146" s="128">
        <v>13</v>
      </c>
      <c r="K146" s="128">
        <v>13</v>
      </c>
      <c r="L146" s="128">
        <v>3030</v>
      </c>
      <c r="M146" s="199">
        <f t="shared" si="2"/>
        <v>39390</v>
      </c>
      <c r="N146" s="157" t="s">
        <v>3248</v>
      </c>
      <c r="O146" s="157" t="s">
        <v>3825</v>
      </c>
      <c r="P146" s="205"/>
      <c r="Q146" s="205"/>
      <c r="R146" s="205"/>
      <c r="S146" s="206"/>
    </row>
    <row r="147" spans="1:19" ht="29.1" customHeight="1">
      <c r="A147" s="166">
        <v>143</v>
      </c>
      <c r="B147" s="206"/>
      <c r="C147" s="206"/>
      <c r="D147" s="206"/>
      <c r="E147" s="206"/>
      <c r="F147" s="166" t="s">
        <v>3226</v>
      </c>
      <c r="G147" s="166" t="s">
        <v>3215</v>
      </c>
      <c r="H147" s="158" t="s">
        <v>267</v>
      </c>
      <c r="I147" s="155" t="s">
        <v>119</v>
      </c>
      <c r="J147" s="128">
        <v>330</v>
      </c>
      <c r="K147" s="199">
        <v>330</v>
      </c>
      <c r="L147" s="199">
        <v>3030</v>
      </c>
      <c r="M147" s="199">
        <f t="shared" si="2"/>
        <v>999900</v>
      </c>
      <c r="N147" s="157" t="s">
        <v>3278</v>
      </c>
      <c r="O147" s="157" t="s">
        <v>3810</v>
      </c>
      <c r="P147" s="205"/>
      <c r="Q147" s="205"/>
      <c r="R147" s="205"/>
      <c r="S147" s="206"/>
    </row>
    <row r="148" spans="1:19" ht="29.1" customHeight="1">
      <c r="A148" s="166">
        <v>144</v>
      </c>
      <c r="B148" s="206"/>
      <c r="C148" s="206"/>
      <c r="D148" s="206"/>
      <c r="E148" s="206"/>
      <c r="F148" s="166" t="s">
        <v>3226</v>
      </c>
      <c r="G148" s="166" t="s">
        <v>3215</v>
      </c>
      <c r="H148" s="158" t="s">
        <v>265</v>
      </c>
      <c r="I148" s="155" t="s">
        <v>54</v>
      </c>
      <c r="J148" s="128">
        <v>1438</v>
      </c>
      <c r="K148" s="199">
        <v>24</v>
      </c>
      <c r="L148" s="199">
        <v>9200</v>
      </c>
      <c r="M148" s="199">
        <f t="shared" si="2"/>
        <v>220800</v>
      </c>
      <c r="N148" s="157" t="s">
        <v>3279</v>
      </c>
      <c r="O148" s="157" t="s">
        <v>3810</v>
      </c>
      <c r="P148" s="205"/>
      <c r="Q148" s="205"/>
      <c r="R148" s="205"/>
      <c r="S148" s="206"/>
    </row>
    <row r="149" spans="1:19" ht="29.1" customHeight="1">
      <c r="A149" s="166">
        <v>145</v>
      </c>
      <c r="B149" s="206"/>
      <c r="C149" s="206"/>
      <c r="D149" s="206"/>
      <c r="E149" s="206"/>
      <c r="F149" s="166" t="s">
        <v>3226</v>
      </c>
      <c r="G149" s="166" t="s">
        <v>3215</v>
      </c>
      <c r="H149" s="158" t="s">
        <v>282</v>
      </c>
      <c r="I149" s="155" t="s">
        <v>119</v>
      </c>
      <c r="J149" s="128">
        <v>58</v>
      </c>
      <c r="K149" s="128">
        <v>58</v>
      </c>
      <c r="L149" s="128">
        <v>1020</v>
      </c>
      <c r="M149" s="199">
        <f t="shared" si="2"/>
        <v>59160</v>
      </c>
      <c r="N149" s="157" t="s">
        <v>1820</v>
      </c>
      <c r="O149" s="157">
        <v>0</v>
      </c>
      <c r="P149" s="205"/>
      <c r="Q149" s="205"/>
      <c r="R149" s="205"/>
      <c r="S149" s="206"/>
    </row>
    <row r="150" spans="1:19" ht="29.1" customHeight="1">
      <c r="A150" s="166">
        <v>146</v>
      </c>
      <c r="B150" s="206"/>
      <c r="C150" s="206"/>
      <c r="D150" s="206"/>
      <c r="E150" s="206"/>
      <c r="F150" s="166" t="s">
        <v>3226</v>
      </c>
      <c r="G150" s="166" t="s">
        <v>3215</v>
      </c>
      <c r="H150" s="158" t="s">
        <v>274</v>
      </c>
      <c r="I150" s="155" t="s">
        <v>119</v>
      </c>
      <c r="J150" s="128">
        <v>334</v>
      </c>
      <c r="K150" s="199">
        <v>220</v>
      </c>
      <c r="L150" s="199">
        <v>361</v>
      </c>
      <c r="M150" s="199">
        <f t="shared" si="2"/>
        <v>79420</v>
      </c>
      <c r="N150" s="157" t="s">
        <v>1820</v>
      </c>
      <c r="O150" s="157">
        <v>0</v>
      </c>
      <c r="P150" s="205"/>
      <c r="Q150" s="205"/>
      <c r="R150" s="205"/>
      <c r="S150" s="206"/>
    </row>
    <row r="151" spans="1:19" ht="29.1" customHeight="1">
      <c r="A151" s="166">
        <v>147</v>
      </c>
      <c r="B151" s="206"/>
      <c r="C151" s="206"/>
      <c r="D151" s="206"/>
      <c r="E151" s="206"/>
      <c r="F151" s="166" t="s">
        <v>3226</v>
      </c>
      <c r="G151" s="166" t="s">
        <v>3215</v>
      </c>
      <c r="H151" s="158" t="s">
        <v>266</v>
      </c>
      <c r="I151" s="155" t="s">
        <v>119</v>
      </c>
      <c r="J151" s="128">
        <v>27</v>
      </c>
      <c r="K151" s="128">
        <v>27</v>
      </c>
      <c r="L151" s="128">
        <v>2770</v>
      </c>
      <c r="M151" s="199">
        <f t="shared" si="2"/>
        <v>74790</v>
      </c>
      <c r="N151" s="157" t="s">
        <v>3179</v>
      </c>
      <c r="O151" s="157">
        <v>0</v>
      </c>
      <c r="P151" s="205"/>
      <c r="Q151" s="205"/>
      <c r="R151" s="205"/>
      <c r="S151" s="206"/>
    </row>
    <row r="152" spans="1:19" ht="29.1" customHeight="1">
      <c r="A152" s="166">
        <v>148</v>
      </c>
      <c r="B152" s="206"/>
      <c r="C152" s="206"/>
      <c r="D152" s="206"/>
      <c r="E152" s="206"/>
      <c r="F152" s="166" t="s">
        <v>3226</v>
      </c>
      <c r="G152" s="166" t="s">
        <v>3215</v>
      </c>
      <c r="H152" s="158" t="s">
        <v>281</v>
      </c>
      <c r="I152" s="155" t="s">
        <v>119</v>
      </c>
      <c r="J152" s="128">
        <v>246</v>
      </c>
      <c r="K152" s="128">
        <v>246</v>
      </c>
      <c r="L152" s="128">
        <v>803</v>
      </c>
      <c r="M152" s="199">
        <f t="shared" si="2"/>
        <v>197538</v>
      </c>
      <c r="N152" s="157" t="s">
        <v>1820</v>
      </c>
      <c r="O152" s="157">
        <v>0</v>
      </c>
      <c r="P152" s="205"/>
      <c r="Q152" s="205"/>
      <c r="R152" s="205"/>
      <c r="S152" s="206"/>
    </row>
    <row r="153" spans="1:19" ht="29.1" customHeight="1">
      <c r="A153" s="166">
        <v>149</v>
      </c>
      <c r="B153" s="206"/>
      <c r="C153" s="206"/>
      <c r="D153" s="206"/>
      <c r="E153" s="206"/>
      <c r="F153" s="166" t="s">
        <v>3226</v>
      </c>
      <c r="G153" s="166" t="s">
        <v>3215</v>
      </c>
      <c r="H153" s="158" t="s">
        <v>264</v>
      </c>
      <c r="I153" s="155" t="s">
        <v>119</v>
      </c>
      <c r="J153" s="128">
        <v>310</v>
      </c>
      <c r="K153" s="199">
        <v>76</v>
      </c>
      <c r="L153" s="199">
        <v>3030</v>
      </c>
      <c r="M153" s="199">
        <f t="shared" si="2"/>
        <v>230280</v>
      </c>
      <c r="N153" s="157" t="s">
        <v>3280</v>
      </c>
      <c r="O153" s="157" t="s">
        <v>3810</v>
      </c>
      <c r="P153" s="205"/>
      <c r="Q153" s="205"/>
      <c r="R153" s="205"/>
      <c r="S153" s="206"/>
    </row>
    <row r="154" spans="1:19" ht="29.1" customHeight="1">
      <c r="A154" s="166">
        <v>150</v>
      </c>
      <c r="B154" s="206"/>
      <c r="C154" s="206"/>
      <c r="D154" s="206"/>
      <c r="E154" s="206"/>
      <c r="F154" s="166" t="s">
        <v>3226</v>
      </c>
      <c r="G154" s="166" t="s">
        <v>3215</v>
      </c>
      <c r="H154" s="158" t="s">
        <v>263</v>
      </c>
      <c r="I154" s="155" t="s">
        <v>119</v>
      </c>
      <c r="J154" s="128">
        <v>175</v>
      </c>
      <c r="K154" s="199">
        <v>68</v>
      </c>
      <c r="L154" s="199">
        <v>3030</v>
      </c>
      <c r="M154" s="199">
        <f t="shared" si="2"/>
        <v>206040</v>
      </c>
      <c r="N154" s="157" t="s">
        <v>3280</v>
      </c>
      <c r="O154" s="157" t="s">
        <v>3810</v>
      </c>
      <c r="P154" s="205"/>
      <c r="Q154" s="205"/>
      <c r="R154" s="205"/>
      <c r="S154" s="206"/>
    </row>
    <row r="155" spans="1:19" ht="29.1" customHeight="1">
      <c r="A155" s="166">
        <v>151</v>
      </c>
      <c r="B155" s="206"/>
      <c r="C155" s="206"/>
      <c r="D155" s="206"/>
      <c r="E155" s="206"/>
      <c r="F155" s="166" t="s">
        <v>3226</v>
      </c>
      <c r="G155" s="166" t="s">
        <v>3215</v>
      </c>
      <c r="H155" s="158" t="s">
        <v>280</v>
      </c>
      <c r="I155" s="155" t="s">
        <v>119</v>
      </c>
      <c r="J155" s="128">
        <v>5</v>
      </c>
      <c r="K155" s="128">
        <v>5</v>
      </c>
      <c r="L155" s="199">
        <v>1090</v>
      </c>
      <c r="M155" s="199">
        <f t="shared" si="2"/>
        <v>5450</v>
      </c>
      <c r="N155" s="157" t="s">
        <v>1820</v>
      </c>
      <c r="O155" s="157">
        <v>0</v>
      </c>
      <c r="P155" s="205"/>
      <c r="Q155" s="205"/>
      <c r="R155" s="205"/>
      <c r="S155" s="206"/>
    </row>
    <row r="156" spans="1:19" ht="29.1" customHeight="1">
      <c r="A156" s="166">
        <v>152</v>
      </c>
      <c r="B156" s="206"/>
      <c r="C156" s="206"/>
      <c r="D156" s="206"/>
      <c r="E156" s="206"/>
      <c r="F156" s="166" t="s">
        <v>3226</v>
      </c>
      <c r="G156" s="166" t="s">
        <v>3215</v>
      </c>
      <c r="H156" s="158" t="s">
        <v>277</v>
      </c>
      <c r="I156" s="155" t="s">
        <v>119</v>
      </c>
      <c r="J156" s="128">
        <v>328</v>
      </c>
      <c r="K156" s="199">
        <v>217</v>
      </c>
      <c r="L156" s="199">
        <v>1020</v>
      </c>
      <c r="M156" s="199">
        <f t="shared" si="2"/>
        <v>221340</v>
      </c>
      <c r="N156" s="157" t="s">
        <v>1820</v>
      </c>
      <c r="O156" s="157">
        <v>0</v>
      </c>
      <c r="P156" s="205"/>
      <c r="Q156" s="205"/>
      <c r="R156" s="205"/>
      <c r="S156" s="206"/>
    </row>
    <row r="157" spans="1:19" ht="29.1" customHeight="1">
      <c r="A157" s="166">
        <v>153</v>
      </c>
      <c r="B157" s="206"/>
      <c r="C157" s="206"/>
      <c r="D157" s="206"/>
      <c r="E157" s="206"/>
      <c r="F157" s="166" t="s">
        <v>3226</v>
      </c>
      <c r="G157" s="166" t="s">
        <v>3215</v>
      </c>
      <c r="H157" s="158" t="s">
        <v>278</v>
      </c>
      <c r="I157" s="155" t="s">
        <v>109</v>
      </c>
      <c r="J157" s="128">
        <v>80</v>
      </c>
      <c r="K157" s="199">
        <v>4</v>
      </c>
      <c r="L157" s="199">
        <v>1090</v>
      </c>
      <c r="M157" s="199">
        <f t="shared" si="2"/>
        <v>4360</v>
      </c>
      <c r="N157" s="157" t="s">
        <v>1820</v>
      </c>
      <c r="O157" s="157">
        <v>0</v>
      </c>
      <c r="P157" s="205"/>
      <c r="Q157" s="205"/>
      <c r="R157" s="205"/>
      <c r="S157" s="206"/>
    </row>
    <row r="158" spans="1:19" ht="29.1" customHeight="1">
      <c r="A158" s="166">
        <v>154</v>
      </c>
      <c r="B158" s="206"/>
      <c r="C158" s="206"/>
      <c r="D158" s="206"/>
      <c r="E158" s="206"/>
      <c r="F158" s="166" t="s">
        <v>3226</v>
      </c>
      <c r="G158" s="166" t="s">
        <v>3215</v>
      </c>
      <c r="H158" s="158" t="s">
        <v>284</v>
      </c>
      <c r="I158" s="155" t="s">
        <v>119</v>
      </c>
      <c r="J158" s="128">
        <v>139</v>
      </c>
      <c r="K158" s="128">
        <v>139</v>
      </c>
      <c r="L158" s="128">
        <v>1110</v>
      </c>
      <c r="M158" s="199">
        <f t="shared" si="2"/>
        <v>154290</v>
      </c>
      <c r="N158" s="157" t="s">
        <v>3179</v>
      </c>
      <c r="O158" s="157">
        <v>0</v>
      </c>
      <c r="P158" s="205"/>
      <c r="Q158" s="205"/>
      <c r="R158" s="205"/>
      <c r="S158" s="206"/>
    </row>
    <row r="159" spans="1:19" ht="29.1" customHeight="1">
      <c r="A159" s="166">
        <v>155</v>
      </c>
      <c r="B159" s="206"/>
      <c r="C159" s="206"/>
      <c r="D159" s="206"/>
      <c r="E159" s="206"/>
      <c r="F159" s="166" t="s">
        <v>3226</v>
      </c>
      <c r="G159" s="166" t="s">
        <v>3215</v>
      </c>
      <c r="H159" s="158" t="s">
        <v>286</v>
      </c>
      <c r="I159" s="155" t="s">
        <v>119</v>
      </c>
      <c r="J159" s="128">
        <v>37</v>
      </c>
      <c r="K159" s="128">
        <v>37</v>
      </c>
      <c r="L159" s="128">
        <v>1110</v>
      </c>
      <c r="M159" s="199">
        <f t="shared" si="2"/>
        <v>41070</v>
      </c>
      <c r="N159" s="157" t="s">
        <v>3190</v>
      </c>
      <c r="O159" s="157">
        <v>0</v>
      </c>
      <c r="P159" s="205"/>
      <c r="Q159" s="205"/>
      <c r="R159" s="205"/>
      <c r="S159" s="206"/>
    </row>
    <row r="160" spans="1:19" ht="29.1" customHeight="1">
      <c r="A160" s="166">
        <v>156</v>
      </c>
      <c r="B160" s="206"/>
      <c r="C160" s="206"/>
      <c r="D160" s="206"/>
      <c r="E160" s="206"/>
      <c r="F160" s="166" t="s">
        <v>3226</v>
      </c>
      <c r="G160" s="166" t="s">
        <v>3215</v>
      </c>
      <c r="H160" s="158" t="s">
        <v>283</v>
      </c>
      <c r="I160" s="155" t="s">
        <v>54</v>
      </c>
      <c r="J160" s="128">
        <v>439</v>
      </c>
      <c r="K160" s="199">
        <v>190</v>
      </c>
      <c r="L160" s="199">
        <v>5030</v>
      </c>
      <c r="M160" s="199">
        <f t="shared" si="2"/>
        <v>955700</v>
      </c>
      <c r="N160" s="157" t="s">
        <v>3281</v>
      </c>
      <c r="O160" s="157" t="s">
        <v>3810</v>
      </c>
      <c r="P160" s="205"/>
      <c r="Q160" s="205"/>
      <c r="R160" s="205"/>
      <c r="S160" s="206"/>
    </row>
    <row r="161" spans="1:19" ht="29.1" customHeight="1">
      <c r="A161" s="166">
        <v>157</v>
      </c>
      <c r="B161" s="206"/>
      <c r="C161" s="206"/>
      <c r="D161" s="206"/>
      <c r="E161" s="206"/>
      <c r="F161" s="166" t="s">
        <v>3226</v>
      </c>
      <c r="G161" s="166" t="s">
        <v>3215</v>
      </c>
      <c r="H161" s="158" t="s">
        <v>290</v>
      </c>
      <c r="I161" s="155" t="s">
        <v>119</v>
      </c>
      <c r="J161" s="128">
        <v>61</v>
      </c>
      <c r="K161" s="128">
        <v>61</v>
      </c>
      <c r="L161" s="128">
        <v>1110</v>
      </c>
      <c r="M161" s="199">
        <f t="shared" si="2"/>
        <v>67710</v>
      </c>
      <c r="N161" s="157" t="s">
        <v>1820</v>
      </c>
      <c r="O161" s="157">
        <v>0</v>
      </c>
      <c r="P161" s="205"/>
      <c r="Q161" s="205"/>
      <c r="R161" s="205"/>
      <c r="S161" s="206"/>
    </row>
    <row r="162" spans="1:19" ht="29.1" customHeight="1">
      <c r="A162" s="166">
        <v>158</v>
      </c>
      <c r="B162" s="206"/>
      <c r="C162" s="206"/>
      <c r="D162" s="206"/>
      <c r="E162" s="206"/>
      <c r="F162" s="166" t="s">
        <v>3226</v>
      </c>
      <c r="G162" s="166" t="s">
        <v>3215</v>
      </c>
      <c r="H162" s="158" t="s">
        <v>287</v>
      </c>
      <c r="I162" s="155" t="s">
        <v>109</v>
      </c>
      <c r="J162" s="128">
        <v>1000</v>
      </c>
      <c r="K162" s="199">
        <v>658</v>
      </c>
      <c r="L162" s="199">
        <v>4630</v>
      </c>
      <c r="M162" s="199">
        <f t="shared" si="2"/>
        <v>3046540</v>
      </c>
      <c r="N162" s="157" t="s">
        <v>1820</v>
      </c>
      <c r="O162" s="157">
        <v>0</v>
      </c>
      <c r="P162" s="205"/>
      <c r="Q162" s="205"/>
      <c r="R162" s="205"/>
      <c r="S162" s="206"/>
    </row>
    <row r="163" spans="1:19" ht="29.1" customHeight="1">
      <c r="A163" s="166">
        <v>159</v>
      </c>
      <c r="B163" s="206"/>
      <c r="C163" s="206"/>
      <c r="D163" s="206"/>
      <c r="E163" s="206"/>
      <c r="F163" s="166" t="s">
        <v>3226</v>
      </c>
      <c r="G163" s="166" t="s">
        <v>3215</v>
      </c>
      <c r="H163" s="158" t="s">
        <v>291</v>
      </c>
      <c r="I163" s="155" t="s">
        <v>54</v>
      </c>
      <c r="J163" s="128">
        <v>2529</v>
      </c>
      <c r="K163" s="199">
        <v>467</v>
      </c>
      <c r="L163" s="199">
        <v>5030</v>
      </c>
      <c r="M163" s="199">
        <f t="shared" si="2"/>
        <v>2349010</v>
      </c>
      <c r="N163" s="157" t="s">
        <v>3282</v>
      </c>
      <c r="O163" s="157" t="s">
        <v>3810</v>
      </c>
      <c r="P163" s="205"/>
      <c r="Q163" s="205"/>
      <c r="R163" s="205"/>
      <c r="S163" s="206"/>
    </row>
    <row r="164" spans="1:19" ht="29.1" customHeight="1">
      <c r="A164" s="166">
        <v>160</v>
      </c>
      <c r="B164" s="206"/>
      <c r="C164" s="206"/>
      <c r="D164" s="206"/>
      <c r="E164" s="206"/>
      <c r="F164" s="166" t="s">
        <v>3226</v>
      </c>
      <c r="G164" s="166" t="s">
        <v>3215</v>
      </c>
      <c r="H164" s="158" t="s">
        <v>297</v>
      </c>
      <c r="I164" s="155" t="s">
        <v>109</v>
      </c>
      <c r="J164" s="128">
        <v>2949</v>
      </c>
      <c r="K164" s="199">
        <v>892</v>
      </c>
      <c r="L164" s="199">
        <v>4630</v>
      </c>
      <c r="M164" s="199">
        <f t="shared" si="2"/>
        <v>4129960</v>
      </c>
      <c r="N164" s="157" t="s">
        <v>1820</v>
      </c>
      <c r="O164" s="157">
        <v>0</v>
      </c>
      <c r="P164" s="205"/>
      <c r="Q164" s="205"/>
      <c r="R164" s="205"/>
      <c r="S164" s="206"/>
    </row>
    <row r="165" spans="1:19" ht="29.1" customHeight="1">
      <c r="A165" s="166">
        <v>161</v>
      </c>
      <c r="B165" s="206"/>
      <c r="C165" s="206"/>
      <c r="D165" s="206"/>
      <c r="E165" s="206"/>
      <c r="F165" s="166" t="s">
        <v>3226</v>
      </c>
      <c r="G165" s="166" t="s">
        <v>3215</v>
      </c>
      <c r="H165" s="158" t="s">
        <v>294</v>
      </c>
      <c r="I165" s="155" t="s">
        <v>109</v>
      </c>
      <c r="J165" s="128">
        <v>1597</v>
      </c>
      <c r="K165" s="199">
        <v>880</v>
      </c>
      <c r="L165" s="199">
        <v>4630</v>
      </c>
      <c r="M165" s="199">
        <f t="shared" si="2"/>
        <v>4074400</v>
      </c>
      <c r="N165" s="157" t="s">
        <v>3284</v>
      </c>
      <c r="O165" s="157" t="s">
        <v>3838</v>
      </c>
      <c r="P165" s="205"/>
      <c r="Q165" s="205"/>
      <c r="R165" s="205"/>
      <c r="S165" s="206"/>
    </row>
    <row r="166" spans="1:19" ht="29.1" customHeight="1">
      <c r="A166" s="166">
        <v>162</v>
      </c>
      <c r="B166" s="206"/>
      <c r="C166" s="206"/>
      <c r="D166" s="206"/>
      <c r="E166" s="206"/>
      <c r="F166" s="166" t="s">
        <v>3226</v>
      </c>
      <c r="G166" s="166" t="s">
        <v>3215</v>
      </c>
      <c r="H166" s="157" t="s">
        <v>230</v>
      </c>
      <c r="I166" s="155" t="s">
        <v>109</v>
      </c>
      <c r="J166" s="128">
        <v>377</v>
      </c>
      <c r="K166" s="199">
        <v>56</v>
      </c>
      <c r="L166" s="199">
        <v>3570</v>
      </c>
      <c r="M166" s="199">
        <f t="shared" si="2"/>
        <v>199920</v>
      </c>
      <c r="N166" s="157" t="s">
        <v>3283</v>
      </c>
      <c r="O166" s="157" t="s">
        <v>3823</v>
      </c>
      <c r="P166" s="205"/>
      <c r="Q166" s="205"/>
      <c r="R166" s="205"/>
      <c r="S166" s="206"/>
    </row>
    <row r="167" spans="1:19" ht="29.1" customHeight="1">
      <c r="A167" s="166">
        <v>163</v>
      </c>
      <c r="B167" s="206"/>
      <c r="C167" s="206"/>
      <c r="D167" s="206"/>
      <c r="E167" s="206"/>
      <c r="F167" s="166" t="s">
        <v>3226</v>
      </c>
      <c r="G167" s="166" t="s">
        <v>3215</v>
      </c>
      <c r="H167" s="157" t="s">
        <v>229</v>
      </c>
      <c r="I167" s="155" t="s">
        <v>54</v>
      </c>
      <c r="J167" s="128">
        <v>514</v>
      </c>
      <c r="K167" s="199">
        <v>337</v>
      </c>
      <c r="L167" s="199">
        <v>5030</v>
      </c>
      <c r="M167" s="199">
        <f t="shared" si="2"/>
        <v>1695110</v>
      </c>
      <c r="N167" s="157" t="s">
        <v>3255</v>
      </c>
      <c r="O167" s="157" t="s">
        <v>3823</v>
      </c>
      <c r="P167" s="205"/>
      <c r="Q167" s="205"/>
      <c r="R167" s="205"/>
      <c r="S167" s="206"/>
    </row>
    <row r="168" spans="1:19" ht="29.1" customHeight="1">
      <c r="A168" s="166">
        <v>164</v>
      </c>
      <c r="B168" s="206"/>
      <c r="C168" s="206"/>
      <c r="D168" s="206"/>
      <c r="E168" s="206"/>
      <c r="F168" s="166" t="s">
        <v>3226</v>
      </c>
      <c r="G168" s="166" t="s">
        <v>3215</v>
      </c>
      <c r="H168" s="157" t="s">
        <v>231</v>
      </c>
      <c r="I168" s="155" t="s">
        <v>119</v>
      </c>
      <c r="J168" s="128">
        <v>55</v>
      </c>
      <c r="K168" s="128">
        <v>55</v>
      </c>
      <c r="L168" s="128">
        <v>1280</v>
      </c>
      <c r="M168" s="199">
        <f t="shared" si="2"/>
        <v>70400</v>
      </c>
      <c r="N168" s="157" t="s">
        <v>3190</v>
      </c>
      <c r="O168" s="157">
        <v>0</v>
      </c>
      <c r="P168" s="205"/>
      <c r="Q168" s="205"/>
      <c r="R168" s="205"/>
      <c r="S168" s="206"/>
    </row>
    <row r="169" spans="1:19" ht="29.1" customHeight="1">
      <c r="A169" s="166">
        <v>165</v>
      </c>
      <c r="B169" s="206"/>
      <c r="C169" s="206"/>
      <c r="D169" s="206"/>
      <c r="E169" s="206"/>
      <c r="F169" s="166" t="s">
        <v>3226</v>
      </c>
      <c r="G169" s="166" t="s">
        <v>3215</v>
      </c>
      <c r="H169" s="157" t="s">
        <v>225</v>
      </c>
      <c r="I169" s="155" t="s">
        <v>119</v>
      </c>
      <c r="J169" s="128">
        <v>95</v>
      </c>
      <c r="K169" s="128">
        <v>95</v>
      </c>
      <c r="L169" s="128">
        <v>1510</v>
      </c>
      <c r="M169" s="199">
        <f t="shared" si="2"/>
        <v>143450</v>
      </c>
      <c r="N169" s="157" t="s">
        <v>3190</v>
      </c>
      <c r="O169" s="157">
        <v>0</v>
      </c>
      <c r="P169" s="205"/>
      <c r="Q169" s="205"/>
      <c r="R169" s="205"/>
      <c r="S169" s="206"/>
    </row>
    <row r="170" spans="1:19" ht="29.1" customHeight="1">
      <c r="A170" s="166">
        <v>166</v>
      </c>
      <c r="B170" s="206"/>
      <c r="C170" s="206"/>
      <c r="D170" s="206"/>
      <c r="E170" s="206"/>
      <c r="F170" s="166" t="s">
        <v>3226</v>
      </c>
      <c r="G170" s="166" t="s">
        <v>3215</v>
      </c>
      <c r="H170" s="158" t="s">
        <v>380</v>
      </c>
      <c r="I170" s="155" t="s">
        <v>55</v>
      </c>
      <c r="J170" s="128">
        <v>3688</v>
      </c>
      <c r="K170" s="199">
        <v>1184</v>
      </c>
      <c r="L170" s="199">
        <v>4770</v>
      </c>
      <c r="M170" s="199">
        <f t="shared" si="2"/>
        <v>5647680</v>
      </c>
      <c r="N170" s="157" t="s">
        <v>3271</v>
      </c>
      <c r="O170" s="157" t="s">
        <v>3823</v>
      </c>
      <c r="P170" s="205"/>
      <c r="Q170" s="205"/>
      <c r="R170" s="205"/>
      <c r="S170" s="206"/>
    </row>
    <row r="171" spans="1:19" ht="29.1" customHeight="1">
      <c r="A171" s="166">
        <v>167</v>
      </c>
      <c r="B171" s="206"/>
      <c r="C171" s="206"/>
      <c r="D171" s="206"/>
      <c r="E171" s="206"/>
      <c r="F171" s="166" t="s">
        <v>3226</v>
      </c>
      <c r="G171" s="166" t="s">
        <v>3215</v>
      </c>
      <c r="H171" s="158" t="s">
        <v>414</v>
      </c>
      <c r="I171" s="155" t="s">
        <v>166</v>
      </c>
      <c r="J171" s="128">
        <v>3009</v>
      </c>
      <c r="K171" s="199">
        <v>1427</v>
      </c>
      <c r="L171" s="199">
        <v>1510</v>
      </c>
      <c r="M171" s="199">
        <f t="shared" si="2"/>
        <v>2154770</v>
      </c>
      <c r="N171" s="157" t="s">
        <v>1821</v>
      </c>
      <c r="O171" s="157">
        <v>0</v>
      </c>
      <c r="P171" s="205"/>
      <c r="Q171" s="205"/>
      <c r="R171" s="205"/>
      <c r="S171" s="206"/>
    </row>
    <row r="172" spans="1:19" ht="29.1" customHeight="1">
      <c r="A172" s="166">
        <v>168</v>
      </c>
      <c r="B172" s="206"/>
      <c r="C172" s="206"/>
      <c r="D172" s="206"/>
      <c r="E172" s="206"/>
      <c r="F172" s="166" t="s">
        <v>3226</v>
      </c>
      <c r="G172" s="166" t="s">
        <v>3215</v>
      </c>
      <c r="H172" s="158" t="s">
        <v>382</v>
      </c>
      <c r="I172" s="155" t="s">
        <v>55</v>
      </c>
      <c r="J172" s="128">
        <v>2026</v>
      </c>
      <c r="K172" s="199">
        <v>1389</v>
      </c>
      <c r="L172" s="199">
        <v>5480</v>
      </c>
      <c r="M172" s="199">
        <f t="shared" si="2"/>
        <v>7611720</v>
      </c>
      <c r="N172" s="157" t="s">
        <v>3285</v>
      </c>
      <c r="O172" s="157" t="s">
        <v>3839</v>
      </c>
      <c r="P172" s="205"/>
      <c r="Q172" s="205"/>
      <c r="R172" s="205"/>
      <c r="S172" s="206"/>
    </row>
    <row r="173" spans="1:19" ht="29.1" customHeight="1">
      <c r="A173" s="166">
        <v>169</v>
      </c>
      <c r="B173" s="206"/>
      <c r="C173" s="206"/>
      <c r="D173" s="206"/>
      <c r="E173" s="206"/>
      <c r="F173" s="166" t="s">
        <v>3226</v>
      </c>
      <c r="G173" s="166" t="s">
        <v>3215</v>
      </c>
      <c r="H173" s="157" t="s">
        <v>222</v>
      </c>
      <c r="I173" s="155" t="s">
        <v>166</v>
      </c>
      <c r="J173" s="128">
        <v>20</v>
      </c>
      <c r="K173" s="128">
        <v>20</v>
      </c>
      <c r="L173" s="128">
        <v>1510</v>
      </c>
      <c r="M173" s="199">
        <f t="shared" si="2"/>
        <v>30200</v>
      </c>
      <c r="N173" s="157" t="s">
        <v>3274</v>
      </c>
      <c r="O173" s="157" t="s">
        <v>3823</v>
      </c>
      <c r="P173" s="205"/>
      <c r="Q173" s="205"/>
      <c r="R173" s="205"/>
      <c r="S173" s="206"/>
    </row>
    <row r="174" spans="1:19" ht="29.1" customHeight="1">
      <c r="A174" s="166">
        <v>170</v>
      </c>
      <c r="B174" s="206"/>
      <c r="C174" s="206"/>
      <c r="D174" s="206"/>
      <c r="E174" s="206"/>
      <c r="F174" s="166" t="s">
        <v>3226</v>
      </c>
      <c r="G174" s="166" t="s">
        <v>3215</v>
      </c>
      <c r="H174" s="157" t="s">
        <v>223</v>
      </c>
      <c r="I174" s="155" t="s">
        <v>119</v>
      </c>
      <c r="J174" s="128">
        <v>232</v>
      </c>
      <c r="K174" s="128">
        <v>232</v>
      </c>
      <c r="L174" s="128">
        <v>1510</v>
      </c>
      <c r="M174" s="199">
        <f t="shared" si="2"/>
        <v>350320</v>
      </c>
      <c r="N174" s="157" t="s">
        <v>3190</v>
      </c>
      <c r="O174" s="157">
        <v>0</v>
      </c>
      <c r="P174" s="205"/>
      <c r="Q174" s="205"/>
      <c r="R174" s="205"/>
      <c r="S174" s="206"/>
    </row>
    <row r="175" spans="1:19" ht="29.1" customHeight="1">
      <c r="A175" s="166">
        <v>171</v>
      </c>
      <c r="B175" s="206"/>
      <c r="C175" s="206"/>
      <c r="D175" s="206"/>
      <c r="E175" s="206"/>
      <c r="F175" s="166" t="s">
        <v>3226</v>
      </c>
      <c r="G175" s="166" t="s">
        <v>3215</v>
      </c>
      <c r="H175" s="157" t="s">
        <v>221</v>
      </c>
      <c r="I175" s="155" t="s">
        <v>119</v>
      </c>
      <c r="J175" s="128">
        <v>40</v>
      </c>
      <c r="K175" s="128">
        <v>40</v>
      </c>
      <c r="L175" s="128">
        <v>1510</v>
      </c>
      <c r="M175" s="199">
        <f t="shared" si="2"/>
        <v>60400</v>
      </c>
      <c r="N175" s="157" t="s">
        <v>3274</v>
      </c>
      <c r="O175" s="157" t="s">
        <v>3823</v>
      </c>
      <c r="P175" s="205"/>
      <c r="Q175" s="205"/>
      <c r="R175" s="205"/>
      <c r="S175" s="206"/>
    </row>
    <row r="176" spans="1:19" ht="29.1" customHeight="1">
      <c r="A176" s="166">
        <v>172</v>
      </c>
      <c r="B176" s="206"/>
      <c r="C176" s="206"/>
      <c r="D176" s="206"/>
      <c r="E176" s="206"/>
      <c r="F176" s="166" t="s">
        <v>3226</v>
      </c>
      <c r="G176" s="166" t="s">
        <v>3215</v>
      </c>
      <c r="H176" s="158" t="s">
        <v>373</v>
      </c>
      <c r="I176" s="155" t="s">
        <v>119</v>
      </c>
      <c r="J176" s="128">
        <v>62</v>
      </c>
      <c r="K176" s="128">
        <v>62</v>
      </c>
      <c r="L176" s="199">
        <v>18100</v>
      </c>
      <c r="M176" s="199">
        <f t="shared" si="2"/>
        <v>1122200</v>
      </c>
      <c r="N176" s="157" t="s">
        <v>3190</v>
      </c>
      <c r="O176" s="157">
        <v>0</v>
      </c>
      <c r="P176" s="205"/>
      <c r="Q176" s="205"/>
      <c r="R176" s="205"/>
      <c r="S176" s="206"/>
    </row>
    <row r="177" spans="1:19" ht="29.1" customHeight="1">
      <c r="A177" s="166">
        <v>173</v>
      </c>
      <c r="B177" s="206"/>
      <c r="C177" s="206"/>
      <c r="D177" s="206"/>
      <c r="E177" s="206"/>
      <c r="F177" s="166" t="s">
        <v>3226</v>
      </c>
      <c r="G177" s="166" t="s">
        <v>3215</v>
      </c>
      <c r="H177" s="157" t="s">
        <v>215</v>
      </c>
      <c r="I177" s="155" t="s">
        <v>119</v>
      </c>
      <c r="J177" s="128">
        <v>192</v>
      </c>
      <c r="K177" s="128">
        <v>192</v>
      </c>
      <c r="L177" s="128">
        <v>1510</v>
      </c>
      <c r="M177" s="199">
        <f t="shared" si="2"/>
        <v>289920</v>
      </c>
      <c r="N177" s="157" t="s">
        <v>3286</v>
      </c>
      <c r="O177" s="157" t="s">
        <v>3823</v>
      </c>
      <c r="P177" s="205"/>
      <c r="Q177" s="205"/>
      <c r="R177" s="205"/>
      <c r="S177" s="206"/>
    </row>
    <row r="178" spans="1:19" ht="29.1" customHeight="1">
      <c r="A178" s="166">
        <v>174</v>
      </c>
      <c r="B178" s="206"/>
      <c r="C178" s="206"/>
      <c r="D178" s="206"/>
      <c r="E178" s="206"/>
      <c r="F178" s="166" t="s">
        <v>3226</v>
      </c>
      <c r="G178" s="166" t="s">
        <v>3215</v>
      </c>
      <c r="H178" s="158" t="s">
        <v>381</v>
      </c>
      <c r="I178" s="155" t="s">
        <v>55</v>
      </c>
      <c r="J178" s="128">
        <v>998</v>
      </c>
      <c r="K178" s="199">
        <v>6</v>
      </c>
      <c r="L178" s="199">
        <v>4770</v>
      </c>
      <c r="M178" s="199">
        <f t="shared" si="2"/>
        <v>28620</v>
      </c>
      <c r="N178" s="157" t="s">
        <v>3249</v>
      </c>
      <c r="O178" s="157" t="s">
        <v>3827</v>
      </c>
      <c r="P178" s="205"/>
      <c r="Q178" s="205"/>
      <c r="R178" s="205"/>
      <c r="S178" s="206"/>
    </row>
    <row r="179" spans="1:19" ht="29.1" customHeight="1">
      <c r="A179" s="166">
        <v>175</v>
      </c>
      <c r="B179" s="206"/>
      <c r="C179" s="206"/>
      <c r="D179" s="206"/>
      <c r="E179" s="206"/>
      <c r="F179" s="166" t="s">
        <v>3226</v>
      </c>
      <c r="G179" s="166" t="s">
        <v>3215</v>
      </c>
      <c r="H179" s="158" t="s">
        <v>415</v>
      </c>
      <c r="I179" s="155" t="s">
        <v>119</v>
      </c>
      <c r="J179" s="128">
        <v>564</v>
      </c>
      <c r="K179" s="199">
        <v>119</v>
      </c>
      <c r="L179" s="199">
        <v>1510</v>
      </c>
      <c r="M179" s="199">
        <f t="shared" si="2"/>
        <v>179690</v>
      </c>
      <c r="N179" s="157" t="s">
        <v>1821</v>
      </c>
      <c r="O179" s="157">
        <v>0</v>
      </c>
      <c r="P179" s="205"/>
      <c r="Q179" s="205"/>
      <c r="R179" s="205"/>
      <c r="S179" s="206"/>
    </row>
    <row r="180" spans="1:19" ht="29.1" customHeight="1">
      <c r="A180" s="166">
        <v>176</v>
      </c>
      <c r="B180" s="206"/>
      <c r="C180" s="206"/>
      <c r="D180" s="206"/>
      <c r="E180" s="206"/>
      <c r="F180" s="166" t="s">
        <v>3226</v>
      </c>
      <c r="G180" s="166" t="s">
        <v>3215</v>
      </c>
      <c r="H180" s="158" t="s">
        <v>454</v>
      </c>
      <c r="I180" s="155" t="s">
        <v>119</v>
      </c>
      <c r="J180" s="128">
        <v>198</v>
      </c>
      <c r="K180" s="128">
        <v>198</v>
      </c>
      <c r="L180" s="199">
        <v>1510</v>
      </c>
      <c r="M180" s="199">
        <f t="shared" si="2"/>
        <v>298980</v>
      </c>
      <c r="N180" s="157" t="s">
        <v>3190</v>
      </c>
      <c r="O180" s="157">
        <v>0</v>
      </c>
      <c r="P180" s="205"/>
      <c r="Q180" s="205"/>
      <c r="R180" s="205"/>
      <c r="S180" s="206"/>
    </row>
    <row r="181" spans="1:19" ht="29.1" customHeight="1">
      <c r="A181" s="166">
        <v>177</v>
      </c>
      <c r="B181" s="206"/>
      <c r="C181" s="206"/>
      <c r="D181" s="206"/>
      <c r="E181" s="206"/>
      <c r="F181" s="166" t="s">
        <v>3226</v>
      </c>
      <c r="G181" s="166" t="s">
        <v>3215</v>
      </c>
      <c r="H181" s="158" t="s">
        <v>383</v>
      </c>
      <c r="I181" s="155" t="s">
        <v>55</v>
      </c>
      <c r="J181" s="128">
        <v>941</v>
      </c>
      <c r="K181" s="199">
        <v>39</v>
      </c>
      <c r="L181" s="199">
        <v>4770</v>
      </c>
      <c r="M181" s="199">
        <f t="shared" si="2"/>
        <v>186030</v>
      </c>
      <c r="N181" s="157" t="s">
        <v>3248</v>
      </c>
      <c r="O181" s="157" t="s">
        <v>3840</v>
      </c>
      <c r="P181" s="205"/>
      <c r="Q181" s="205"/>
      <c r="R181" s="205"/>
      <c r="S181" s="206"/>
    </row>
    <row r="182" spans="1:19" ht="29.1" customHeight="1">
      <c r="A182" s="166">
        <v>178</v>
      </c>
      <c r="B182" s="206"/>
      <c r="C182" s="206"/>
      <c r="D182" s="206"/>
      <c r="E182" s="206"/>
      <c r="F182" s="166" t="s">
        <v>3226</v>
      </c>
      <c r="G182" s="166" t="s">
        <v>3215</v>
      </c>
      <c r="H182" s="158" t="s">
        <v>384</v>
      </c>
      <c r="I182" s="155" t="s">
        <v>55</v>
      </c>
      <c r="J182" s="128">
        <v>1270</v>
      </c>
      <c r="K182" s="199">
        <v>1270</v>
      </c>
      <c r="L182" s="199">
        <v>5480</v>
      </c>
      <c r="M182" s="199">
        <f t="shared" si="2"/>
        <v>6959600</v>
      </c>
      <c r="N182" s="157" t="s">
        <v>3287</v>
      </c>
      <c r="O182" s="157" t="s">
        <v>3841</v>
      </c>
      <c r="P182" s="205"/>
      <c r="Q182" s="205"/>
      <c r="R182" s="205"/>
      <c r="S182" s="206"/>
    </row>
    <row r="183" spans="1:19" ht="29.1" customHeight="1">
      <c r="A183" s="166">
        <v>179</v>
      </c>
      <c r="B183" s="206"/>
      <c r="C183" s="206"/>
      <c r="D183" s="206"/>
      <c r="E183" s="206"/>
      <c r="F183" s="166" t="s">
        <v>3226</v>
      </c>
      <c r="G183" s="166" t="s">
        <v>3215</v>
      </c>
      <c r="H183" s="158" t="s">
        <v>372</v>
      </c>
      <c r="I183" s="155" t="s">
        <v>119</v>
      </c>
      <c r="J183" s="128">
        <v>219</v>
      </c>
      <c r="K183" s="128">
        <v>219</v>
      </c>
      <c r="L183" s="199">
        <v>18100</v>
      </c>
      <c r="M183" s="199">
        <f t="shared" si="2"/>
        <v>3963900</v>
      </c>
      <c r="N183" s="157" t="s">
        <v>3190</v>
      </c>
      <c r="O183" s="157">
        <v>0</v>
      </c>
      <c r="P183" s="205"/>
      <c r="Q183" s="205"/>
      <c r="R183" s="205"/>
      <c r="S183" s="206"/>
    </row>
    <row r="184" spans="1:19" ht="29.1" customHeight="1">
      <c r="A184" s="166">
        <v>180</v>
      </c>
      <c r="B184" s="206"/>
      <c r="C184" s="206"/>
      <c r="D184" s="206"/>
      <c r="E184" s="206"/>
      <c r="F184" s="166" t="s">
        <v>3226</v>
      </c>
      <c r="G184" s="166" t="s">
        <v>3215</v>
      </c>
      <c r="H184" s="157" t="s">
        <v>214</v>
      </c>
      <c r="I184" s="155" t="s">
        <v>119</v>
      </c>
      <c r="J184" s="128">
        <v>218</v>
      </c>
      <c r="K184" s="128">
        <v>218</v>
      </c>
      <c r="L184" s="128">
        <v>1510</v>
      </c>
      <c r="M184" s="199">
        <f t="shared" si="2"/>
        <v>329180</v>
      </c>
      <c r="N184" s="157" t="s">
        <v>3190</v>
      </c>
      <c r="O184" s="157">
        <v>0</v>
      </c>
      <c r="P184" s="205"/>
      <c r="Q184" s="205"/>
      <c r="R184" s="205"/>
      <c r="S184" s="206"/>
    </row>
    <row r="185" spans="1:19" ht="29.1" customHeight="1">
      <c r="A185" s="166">
        <v>181</v>
      </c>
      <c r="B185" s="206"/>
      <c r="C185" s="206"/>
      <c r="D185" s="206"/>
      <c r="E185" s="206"/>
      <c r="F185" s="166" t="s">
        <v>3226</v>
      </c>
      <c r="G185" s="166" t="s">
        <v>3215</v>
      </c>
      <c r="H185" s="157" t="s">
        <v>213</v>
      </c>
      <c r="I185" s="155" t="s">
        <v>119</v>
      </c>
      <c r="J185" s="128">
        <v>473</v>
      </c>
      <c r="K185" s="128">
        <v>473</v>
      </c>
      <c r="L185" s="128">
        <v>1510</v>
      </c>
      <c r="M185" s="199">
        <f t="shared" si="2"/>
        <v>714230</v>
      </c>
      <c r="N185" s="157" t="s">
        <v>3190</v>
      </c>
      <c r="O185" s="157">
        <v>0</v>
      </c>
      <c r="P185" s="205"/>
      <c r="Q185" s="205"/>
      <c r="R185" s="205"/>
      <c r="S185" s="206"/>
    </row>
    <row r="186" spans="1:19" ht="29.1" customHeight="1">
      <c r="A186" s="166">
        <v>182</v>
      </c>
      <c r="B186" s="206"/>
      <c r="C186" s="206"/>
      <c r="D186" s="206"/>
      <c r="E186" s="206"/>
      <c r="F186" s="166" t="s">
        <v>3226</v>
      </c>
      <c r="G186" s="166" t="s">
        <v>3215</v>
      </c>
      <c r="H186" s="158" t="s">
        <v>416</v>
      </c>
      <c r="I186" s="155" t="s">
        <v>166</v>
      </c>
      <c r="J186" s="128">
        <v>1594</v>
      </c>
      <c r="K186" s="199">
        <v>806</v>
      </c>
      <c r="L186" s="199">
        <v>1510</v>
      </c>
      <c r="M186" s="199">
        <f t="shared" si="2"/>
        <v>1217060</v>
      </c>
      <c r="N186" s="157" t="s">
        <v>1821</v>
      </c>
      <c r="O186" s="157">
        <v>0</v>
      </c>
      <c r="P186" s="205"/>
      <c r="Q186" s="205"/>
      <c r="R186" s="205"/>
      <c r="S186" s="206"/>
    </row>
    <row r="187" spans="1:19" ht="29.1" customHeight="1">
      <c r="A187" s="166">
        <v>183</v>
      </c>
      <c r="B187" s="206"/>
      <c r="C187" s="206"/>
      <c r="D187" s="206"/>
      <c r="E187" s="206"/>
      <c r="F187" s="166" t="s">
        <v>3226</v>
      </c>
      <c r="G187" s="166" t="s">
        <v>3215</v>
      </c>
      <c r="H187" s="158" t="s">
        <v>255</v>
      </c>
      <c r="I187" s="155" t="s">
        <v>55</v>
      </c>
      <c r="J187" s="128">
        <v>393</v>
      </c>
      <c r="K187" s="199">
        <v>10</v>
      </c>
      <c r="L187" s="199">
        <v>7170</v>
      </c>
      <c r="M187" s="199">
        <f t="shared" si="2"/>
        <v>71700</v>
      </c>
      <c r="N187" s="157" t="s">
        <v>3255</v>
      </c>
      <c r="O187" s="157" t="s">
        <v>3824</v>
      </c>
      <c r="P187" s="205"/>
      <c r="Q187" s="205"/>
      <c r="R187" s="205"/>
      <c r="S187" s="206"/>
    </row>
    <row r="188" spans="1:19" ht="29.1" customHeight="1">
      <c r="A188" s="166">
        <v>184</v>
      </c>
      <c r="B188" s="206"/>
      <c r="C188" s="206"/>
      <c r="D188" s="206"/>
      <c r="E188" s="206"/>
      <c r="F188" s="166" t="s">
        <v>3226</v>
      </c>
      <c r="G188" s="166" t="s">
        <v>3215</v>
      </c>
      <c r="H188" s="158" t="s">
        <v>256</v>
      </c>
      <c r="I188" s="155" t="s">
        <v>55</v>
      </c>
      <c r="J188" s="128">
        <v>2416</v>
      </c>
      <c r="K188" s="199">
        <v>1426</v>
      </c>
      <c r="L188" s="199">
        <v>9200</v>
      </c>
      <c r="M188" s="199">
        <f t="shared" si="2"/>
        <v>13119200</v>
      </c>
      <c r="N188" s="157" t="s">
        <v>3257</v>
      </c>
      <c r="O188" s="157" t="s">
        <v>3810</v>
      </c>
      <c r="P188" s="205"/>
      <c r="Q188" s="205"/>
      <c r="R188" s="205"/>
      <c r="S188" s="206"/>
    </row>
    <row r="189" spans="1:19" ht="29.1" customHeight="1">
      <c r="A189" s="166">
        <v>185</v>
      </c>
      <c r="B189" s="206"/>
      <c r="C189" s="206"/>
      <c r="D189" s="206"/>
      <c r="E189" s="206"/>
      <c r="F189" s="166" t="s">
        <v>3226</v>
      </c>
      <c r="G189" s="166" t="s">
        <v>3215</v>
      </c>
      <c r="H189" s="158" t="s">
        <v>257</v>
      </c>
      <c r="I189" s="155" t="s">
        <v>119</v>
      </c>
      <c r="J189" s="128">
        <v>1610</v>
      </c>
      <c r="K189" s="199">
        <v>106</v>
      </c>
      <c r="L189" s="199">
        <v>3030</v>
      </c>
      <c r="M189" s="199">
        <f t="shared" si="2"/>
        <v>321180</v>
      </c>
      <c r="N189" s="157" t="s">
        <v>3190</v>
      </c>
      <c r="O189" s="157">
        <v>0</v>
      </c>
      <c r="P189" s="205"/>
      <c r="Q189" s="205"/>
      <c r="R189" s="205"/>
      <c r="S189" s="206"/>
    </row>
    <row r="190" spans="1:19" ht="29.1" customHeight="1">
      <c r="A190" s="166">
        <v>186</v>
      </c>
      <c r="B190" s="206"/>
      <c r="C190" s="206"/>
      <c r="D190" s="206"/>
      <c r="E190" s="206"/>
      <c r="F190" s="166" t="s">
        <v>3226</v>
      </c>
      <c r="G190" s="166" t="s">
        <v>3215</v>
      </c>
      <c r="H190" s="158" t="s">
        <v>259</v>
      </c>
      <c r="I190" s="155" t="s">
        <v>119</v>
      </c>
      <c r="J190" s="128">
        <v>105</v>
      </c>
      <c r="K190" s="199">
        <v>84</v>
      </c>
      <c r="L190" s="199">
        <v>3030</v>
      </c>
      <c r="M190" s="199">
        <f t="shared" si="2"/>
        <v>254520</v>
      </c>
      <c r="N190" s="157" t="s">
        <v>3190</v>
      </c>
      <c r="O190" s="157">
        <v>0</v>
      </c>
      <c r="P190" s="205"/>
      <c r="Q190" s="205"/>
      <c r="R190" s="205"/>
      <c r="S190" s="206"/>
    </row>
    <row r="191" spans="1:19" ht="29.1" customHeight="1">
      <c r="A191" s="166">
        <v>187</v>
      </c>
      <c r="B191" s="206"/>
      <c r="C191" s="206"/>
      <c r="D191" s="206"/>
      <c r="E191" s="206"/>
      <c r="F191" s="166" t="s">
        <v>3226</v>
      </c>
      <c r="G191" s="166" t="s">
        <v>3215</v>
      </c>
      <c r="H191" s="158" t="s">
        <v>308</v>
      </c>
      <c r="I191" s="155" t="s">
        <v>119</v>
      </c>
      <c r="J191" s="128">
        <v>76</v>
      </c>
      <c r="K191" s="199">
        <v>51</v>
      </c>
      <c r="L191" s="128">
        <v>1110</v>
      </c>
      <c r="M191" s="199">
        <f t="shared" si="2"/>
        <v>56610</v>
      </c>
      <c r="N191" s="157" t="s">
        <v>3190</v>
      </c>
      <c r="O191" s="157">
        <v>0</v>
      </c>
      <c r="P191" s="205"/>
      <c r="Q191" s="205"/>
      <c r="R191" s="205"/>
      <c r="S191" s="206"/>
    </row>
    <row r="192" spans="1:19" ht="29.1" customHeight="1">
      <c r="A192" s="166">
        <v>188</v>
      </c>
      <c r="B192" s="206"/>
      <c r="C192" s="206"/>
      <c r="D192" s="206"/>
      <c r="E192" s="206"/>
      <c r="F192" s="166" t="s">
        <v>3226</v>
      </c>
      <c r="G192" s="166" t="s">
        <v>3215</v>
      </c>
      <c r="H192" s="158" t="s">
        <v>307</v>
      </c>
      <c r="I192" s="155" t="s">
        <v>119</v>
      </c>
      <c r="J192" s="128">
        <v>235</v>
      </c>
      <c r="K192" s="199">
        <v>123</v>
      </c>
      <c r="L192" s="128">
        <v>1110</v>
      </c>
      <c r="M192" s="199">
        <f t="shared" si="2"/>
        <v>136530</v>
      </c>
      <c r="N192" s="157" t="s">
        <v>3179</v>
      </c>
      <c r="O192" s="157">
        <v>0</v>
      </c>
      <c r="P192" s="205"/>
      <c r="Q192" s="205"/>
      <c r="R192" s="205"/>
      <c r="S192" s="206"/>
    </row>
    <row r="193" spans="1:19" ht="29.1" customHeight="1">
      <c r="A193" s="166">
        <v>189</v>
      </c>
      <c r="B193" s="206"/>
      <c r="C193" s="206"/>
      <c r="D193" s="206"/>
      <c r="E193" s="206"/>
      <c r="F193" s="166" t="s">
        <v>3226</v>
      </c>
      <c r="G193" s="166" t="s">
        <v>3215</v>
      </c>
      <c r="H193" s="158" t="s">
        <v>272</v>
      </c>
      <c r="I193" s="155" t="s">
        <v>54</v>
      </c>
      <c r="J193" s="128">
        <v>306</v>
      </c>
      <c r="K193" s="128">
        <v>306</v>
      </c>
      <c r="L193" s="128">
        <v>9200</v>
      </c>
      <c r="M193" s="199">
        <f t="shared" si="2"/>
        <v>2815200</v>
      </c>
      <c r="N193" s="157" t="s">
        <v>3288</v>
      </c>
      <c r="O193" s="157" t="s">
        <v>3810</v>
      </c>
      <c r="P193" s="205"/>
      <c r="Q193" s="205"/>
      <c r="R193" s="205"/>
      <c r="S193" s="206"/>
    </row>
    <row r="194" spans="1:19" ht="29.1" customHeight="1">
      <c r="A194" s="166">
        <v>190</v>
      </c>
      <c r="B194" s="206"/>
      <c r="C194" s="206"/>
      <c r="D194" s="206"/>
      <c r="E194" s="206"/>
      <c r="F194" s="166" t="s">
        <v>3226</v>
      </c>
      <c r="G194" s="166" t="s">
        <v>3215</v>
      </c>
      <c r="H194" s="158" t="s">
        <v>273</v>
      </c>
      <c r="I194" s="155" t="s">
        <v>119</v>
      </c>
      <c r="J194" s="128">
        <v>180</v>
      </c>
      <c r="K194" s="128">
        <v>180</v>
      </c>
      <c r="L194" s="128">
        <v>3030</v>
      </c>
      <c r="M194" s="199">
        <f t="shared" si="2"/>
        <v>545400</v>
      </c>
      <c r="N194" s="157" t="s">
        <v>3190</v>
      </c>
      <c r="O194" s="157">
        <v>0</v>
      </c>
      <c r="P194" s="205"/>
      <c r="Q194" s="205"/>
      <c r="R194" s="205"/>
      <c r="S194" s="206"/>
    </row>
    <row r="195" spans="1:19" ht="29.1" customHeight="1">
      <c r="A195" s="166">
        <v>191</v>
      </c>
      <c r="B195" s="206"/>
      <c r="C195" s="206"/>
      <c r="D195" s="206"/>
      <c r="E195" s="206"/>
      <c r="F195" s="166" t="s">
        <v>3226</v>
      </c>
      <c r="G195" s="166" t="s">
        <v>3215</v>
      </c>
      <c r="H195" s="158" t="s">
        <v>305</v>
      </c>
      <c r="I195" s="155" t="s">
        <v>119</v>
      </c>
      <c r="J195" s="128">
        <v>33</v>
      </c>
      <c r="K195" s="128">
        <v>33</v>
      </c>
      <c r="L195" s="128">
        <v>1110</v>
      </c>
      <c r="M195" s="199">
        <f t="shared" si="2"/>
        <v>36630</v>
      </c>
      <c r="N195" s="157" t="s">
        <v>3179</v>
      </c>
      <c r="O195" s="157">
        <v>0</v>
      </c>
      <c r="P195" s="205"/>
      <c r="Q195" s="205"/>
      <c r="R195" s="205"/>
      <c r="S195" s="206"/>
    </row>
    <row r="196" spans="1:19" ht="29.1" customHeight="1">
      <c r="A196" s="166">
        <v>192</v>
      </c>
      <c r="B196" s="206"/>
      <c r="C196" s="206"/>
      <c r="D196" s="206"/>
      <c r="E196" s="206"/>
      <c r="F196" s="166" t="s">
        <v>3226</v>
      </c>
      <c r="G196" s="166" t="s">
        <v>3215</v>
      </c>
      <c r="H196" s="158" t="s">
        <v>268</v>
      </c>
      <c r="I196" s="155" t="s">
        <v>119</v>
      </c>
      <c r="J196" s="128">
        <v>285</v>
      </c>
      <c r="K196" s="128">
        <v>285</v>
      </c>
      <c r="L196" s="128">
        <v>2770</v>
      </c>
      <c r="M196" s="199">
        <f t="shared" si="2"/>
        <v>789450</v>
      </c>
      <c r="N196" s="157" t="s">
        <v>3179</v>
      </c>
      <c r="O196" s="157">
        <v>0</v>
      </c>
      <c r="P196" s="205"/>
      <c r="Q196" s="205"/>
      <c r="R196" s="205"/>
      <c r="S196" s="206"/>
    </row>
    <row r="197" spans="1:19" ht="29.1" customHeight="1">
      <c r="A197" s="166">
        <v>193</v>
      </c>
      <c r="B197" s="206"/>
      <c r="C197" s="206"/>
      <c r="D197" s="206"/>
      <c r="E197" s="206"/>
      <c r="F197" s="166" t="s">
        <v>3226</v>
      </c>
      <c r="G197" s="166" t="s">
        <v>3215</v>
      </c>
      <c r="H197" s="158" t="s">
        <v>271</v>
      </c>
      <c r="I197" s="155" t="s">
        <v>119</v>
      </c>
      <c r="J197" s="128">
        <v>192</v>
      </c>
      <c r="K197" s="128">
        <v>192</v>
      </c>
      <c r="L197" s="128">
        <v>3030</v>
      </c>
      <c r="M197" s="199">
        <f t="shared" ref="M197:M260" si="3">K197*L197</f>
        <v>581760</v>
      </c>
      <c r="N197" s="157" t="s">
        <v>3190</v>
      </c>
      <c r="O197" s="157">
        <v>0</v>
      </c>
      <c r="P197" s="205"/>
      <c r="Q197" s="205"/>
      <c r="R197" s="205"/>
      <c r="S197" s="206"/>
    </row>
    <row r="198" spans="1:19" ht="29.1" customHeight="1">
      <c r="A198" s="166">
        <v>194</v>
      </c>
      <c r="B198" s="206"/>
      <c r="C198" s="206"/>
      <c r="D198" s="206"/>
      <c r="E198" s="206"/>
      <c r="F198" s="166" t="s">
        <v>3226</v>
      </c>
      <c r="G198" s="166" t="s">
        <v>3215</v>
      </c>
      <c r="H198" s="158" t="s">
        <v>306</v>
      </c>
      <c r="I198" s="155" t="s">
        <v>119</v>
      </c>
      <c r="J198" s="128">
        <v>30</v>
      </c>
      <c r="K198" s="128">
        <v>30</v>
      </c>
      <c r="L198" s="128">
        <v>1110</v>
      </c>
      <c r="M198" s="199">
        <f t="shared" si="3"/>
        <v>33300</v>
      </c>
      <c r="N198" s="157" t="s">
        <v>3190</v>
      </c>
      <c r="O198" s="157">
        <v>0</v>
      </c>
      <c r="P198" s="205"/>
      <c r="Q198" s="205"/>
      <c r="R198" s="205"/>
      <c r="S198" s="206"/>
    </row>
    <row r="199" spans="1:19" ht="29.1" customHeight="1">
      <c r="A199" s="166">
        <v>195</v>
      </c>
      <c r="B199" s="206"/>
      <c r="C199" s="206"/>
      <c r="D199" s="206"/>
      <c r="E199" s="206"/>
      <c r="F199" s="166" t="s">
        <v>3226</v>
      </c>
      <c r="G199" s="166" t="s">
        <v>3215</v>
      </c>
      <c r="H199" s="158" t="s">
        <v>304</v>
      </c>
      <c r="I199" s="155" t="s">
        <v>54</v>
      </c>
      <c r="J199" s="128">
        <v>1742</v>
      </c>
      <c r="K199" s="199">
        <v>304</v>
      </c>
      <c r="L199" s="199">
        <v>7540</v>
      </c>
      <c r="M199" s="199">
        <f t="shared" si="3"/>
        <v>2292160</v>
      </c>
      <c r="N199" s="157" t="s">
        <v>3250</v>
      </c>
      <c r="O199" s="157" t="s">
        <v>3842</v>
      </c>
      <c r="P199" s="205"/>
      <c r="Q199" s="205"/>
      <c r="R199" s="205"/>
      <c r="S199" s="206"/>
    </row>
    <row r="200" spans="1:19" ht="29.1" customHeight="1">
      <c r="A200" s="166">
        <v>196</v>
      </c>
      <c r="B200" s="206"/>
      <c r="C200" s="206"/>
      <c r="D200" s="206"/>
      <c r="E200" s="206"/>
      <c r="F200" s="166" t="s">
        <v>3226</v>
      </c>
      <c r="G200" s="166" t="s">
        <v>3215</v>
      </c>
      <c r="H200" s="158" t="s">
        <v>3101</v>
      </c>
      <c r="I200" s="155" t="s">
        <v>109</v>
      </c>
      <c r="J200" s="128">
        <v>1291</v>
      </c>
      <c r="K200" s="199">
        <v>36</v>
      </c>
      <c r="L200" s="199">
        <v>393</v>
      </c>
      <c r="M200" s="199">
        <f t="shared" si="3"/>
        <v>14148</v>
      </c>
      <c r="N200" s="157" t="s">
        <v>3289</v>
      </c>
      <c r="O200" s="157">
        <v>886</v>
      </c>
      <c r="P200" s="205"/>
      <c r="Q200" s="205"/>
      <c r="R200" s="205"/>
      <c r="S200" s="206"/>
    </row>
    <row r="201" spans="1:19" ht="29.1" customHeight="1">
      <c r="A201" s="166">
        <v>197</v>
      </c>
      <c r="B201" s="206"/>
      <c r="C201" s="206"/>
      <c r="D201" s="206"/>
      <c r="E201" s="206"/>
      <c r="F201" s="166" t="s">
        <v>3226</v>
      </c>
      <c r="G201" s="166" t="s">
        <v>3215</v>
      </c>
      <c r="H201" s="158" t="s">
        <v>279</v>
      </c>
      <c r="I201" s="155" t="s">
        <v>119</v>
      </c>
      <c r="J201" s="128">
        <v>294</v>
      </c>
      <c r="K201" s="128">
        <v>294</v>
      </c>
      <c r="L201" s="199">
        <v>1090</v>
      </c>
      <c r="M201" s="199">
        <f t="shared" si="3"/>
        <v>320460</v>
      </c>
      <c r="N201" s="157" t="s">
        <v>1820</v>
      </c>
      <c r="O201" s="157">
        <v>0</v>
      </c>
      <c r="P201" s="205"/>
      <c r="Q201" s="205"/>
      <c r="R201" s="205"/>
      <c r="S201" s="206"/>
    </row>
    <row r="202" spans="1:19" ht="29.1" customHeight="1">
      <c r="A202" s="166">
        <v>198</v>
      </c>
      <c r="B202" s="206"/>
      <c r="C202" s="206"/>
      <c r="D202" s="206"/>
      <c r="E202" s="206"/>
      <c r="F202" s="166" t="s">
        <v>3226</v>
      </c>
      <c r="G202" s="166" t="s">
        <v>3215</v>
      </c>
      <c r="H202" s="158" t="s">
        <v>276</v>
      </c>
      <c r="I202" s="155" t="s">
        <v>109</v>
      </c>
      <c r="J202" s="128">
        <v>119</v>
      </c>
      <c r="K202" s="199">
        <v>81</v>
      </c>
      <c r="L202" s="199">
        <v>901</v>
      </c>
      <c r="M202" s="199">
        <f t="shared" si="3"/>
        <v>72981</v>
      </c>
      <c r="N202" s="157" t="s">
        <v>1820</v>
      </c>
      <c r="O202" s="157">
        <v>0</v>
      </c>
      <c r="P202" s="205"/>
      <c r="Q202" s="205"/>
      <c r="R202" s="205"/>
      <c r="S202" s="206"/>
    </row>
    <row r="203" spans="1:19" ht="29.1" customHeight="1">
      <c r="A203" s="166">
        <v>199</v>
      </c>
      <c r="B203" s="206"/>
      <c r="C203" s="206"/>
      <c r="D203" s="206"/>
      <c r="E203" s="206"/>
      <c r="F203" s="166" t="s">
        <v>3226</v>
      </c>
      <c r="G203" s="166" t="s">
        <v>3215</v>
      </c>
      <c r="H203" s="158" t="s">
        <v>275</v>
      </c>
      <c r="I203" s="155" t="s">
        <v>119</v>
      </c>
      <c r="J203" s="128">
        <v>205</v>
      </c>
      <c r="K203" s="128">
        <v>205</v>
      </c>
      <c r="L203" s="128">
        <v>3030</v>
      </c>
      <c r="M203" s="199">
        <f t="shared" si="3"/>
        <v>621150</v>
      </c>
      <c r="N203" s="157" t="s">
        <v>3190</v>
      </c>
      <c r="O203" s="157">
        <v>0</v>
      </c>
      <c r="P203" s="205"/>
      <c r="Q203" s="205"/>
      <c r="R203" s="205"/>
      <c r="S203" s="206"/>
    </row>
    <row r="204" spans="1:19" ht="29.1" customHeight="1">
      <c r="A204" s="166">
        <v>200</v>
      </c>
      <c r="B204" s="206"/>
      <c r="C204" s="206"/>
      <c r="D204" s="206"/>
      <c r="E204" s="206"/>
      <c r="F204" s="166" t="s">
        <v>3226</v>
      </c>
      <c r="G204" s="166" t="s">
        <v>3215</v>
      </c>
      <c r="H204" s="158" t="s">
        <v>3099</v>
      </c>
      <c r="I204" s="155" t="s">
        <v>3100</v>
      </c>
      <c r="J204" s="128">
        <v>1064</v>
      </c>
      <c r="K204" s="199">
        <v>121</v>
      </c>
      <c r="L204" s="199">
        <v>1510</v>
      </c>
      <c r="M204" s="199">
        <f t="shared" si="3"/>
        <v>182710</v>
      </c>
      <c r="N204" s="157" t="s">
        <v>3190</v>
      </c>
      <c r="O204" s="157">
        <v>0</v>
      </c>
      <c r="P204" s="205"/>
      <c r="Q204" s="205"/>
      <c r="R204" s="205"/>
      <c r="S204" s="206"/>
    </row>
    <row r="205" spans="1:19" ht="29.1" customHeight="1">
      <c r="A205" s="166">
        <v>201</v>
      </c>
      <c r="B205" s="206"/>
      <c r="C205" s="206"/>
      <c r="D205" s="206"/>
      <c r="E205" s="206"/>
      <c r="F205" s="166" t="s">
        <v>3226</v>
      </c>
      <c r="G205" s="166" t="s">
        <v>3215</v>
      </c>
      <c r="H205" s="158" t="s">
        <v>285</v>
      </c>
      <c r="I205" s="155" t="s">
        <v>119</v>
      </c>
      <c r="J205" s="128">
        <v>116</v>
      </c>
      <c r="K205" s="199">
        <v>71</v>
      </c>
      <c r="L205" s="199">
        <v>1110</v>
      </c>
      <c r="M205" s="199">
        <f t="shared" si="3"/>
        <v>78810</v>
      </c>
      <c r="N205" s="157" t="s">
        <v>3190</v>
      </c>
      <c r="O205" s="157">
        <v>0</v>
      </c>
      <c r="P205" s="205"/>
      <c r="Q205" s="205"/>
      <c r="R205" s="205"/>
      <c r="S205" s="206"/>
    </row>
    <row r="206" spans="1:19" ht="29.1" customHeight="1">
      <c r="A206" s="166">
        <v>202</v>
      </c>
      <c r="B206" s="206"/>
      <c r="C206" s="206"/>
      <c r="D206" s="206"/>
      <c r="E206" s="206"/>
      <c r="F206" s="166" t="s">
        <v>3226</v>
      </c>
      <c r="G206" s="166" t="s">
        <v>3215</v>
      </c>
      <c r="H206" s="158" t="s">
        <v>289</v>
      </c>
      <c r="I206" s="155" t="s">
        <v>119</v>
      </c>
      <c r="J206" s="128">
        <v>228</v>
      </c>
      <c r="K206" s="199">
        <v>162</v>
      </c>
      <c r="L206" s="128">
        <v>1110</v>
      </c>
      <c r="M206" s="199">
        <f t="shared" si="3"/>
        <v>179820</v>
      </c>
      <c r="N206" s="157" t="s">
        <v>1820</v>
      </c>
      <c r="O206" s="157">
        <v>0</v>
      </c>
      <c r="P206" s="205"/>
      <c r="Q206" s="205"/>
      <c r="R206" s="205"/>
      <c r="S206" s="206"/>
    </row>
    <row r="207" spans="1:19" ht="29.1" customHeight="1">
      <c r="A207" s="166">
        <v>203</v>
      </c>
      <c r="B207" s="206"/>
      <c r="C207" s="206"/>
      <c r="D207" s="206"/>
      <c r="E207" s="206"/>
      <c r="F207" s="166" t="s">
        <v>3226</v>
      </c>
      <c r="G207" s="166" t="s">
        <v>3215</v>
      </c>
      <c r="H207" s="158" t="s">
        <v>288</v>
      </c>
      <c r="I207" s="155" t="s">
        <v>119</v>
      </c>
      <c r="J207" s="128">
        <v>496</v>
      </c>
      <c r="K207" s="128">
        <v>496</v>
      </c>
      <c r="L207" s="128">
        <v>1110</v>
      </c>
      <c r="M207" s="199">
        <f t="shared" si="3"/>
        <v>550560</v>
      </c>
      <c r="N207" s="157" t="s">
        <v>3190</v>
      </c>
      <c r="O207" s="157">
        <v>0</v>
      </c>
      <c r="P207" s="205"/>
      <c r="Q207" s="205"/>
      <c r="R207" s="205"/>
      <c r="S207" s="206"/>
    </row>
    <row r="208" spans="1:19" ht="29.1" customHeight="1">
      <c r="A208" s="166">
        <v>204</v>
      </c>
      <c r="B208" s="206"/>
      <c r="C208" s="206"/>
      <c r="D208" s="206"/>
      <c r="E208" s="206"/>
      <c r="F208" s="166" t="s">
        <v>3226</v>
      </c>
      <c r="G208" s="166" t="s">
        <v>3215</v>
      </c>
      <c r="H208" s="158" t="s">
        <v>293</v>
      </c>
      <c r="I208" s="155" t="s">
        <v>119</v>
      </c>
      <c r="J208" s="128">
        <v>69</v>
      </c>
      <c r="K208" s="128">
        <v>67</v>
      </c>
      <c r="L208" s="128">
        <v>1110</v>
      </c>
      <c r="M208" s="199">
        <f t="shared" si="3"/>
        <v>74370</v>
      </c>
      <c r="N208" s="157" t="s">
        <v>3190</v>
      </c>
      <c r="O208" s="157">
        <v>0</v>
      </c>
      <c r="P208" s="205"/>
      <c r="Q208" s="205"/>
      <c r="R208" s="205"/>
      <c r="S208" s="206"/>
    </row>
    <row r="209" spans="1:19" ht="29.1" customHeight="1">
      <c r="A209" s="166">
        <v>205</v>
      </c>
      <c r="B209" s="206"/>
      <c r="C209" s="206"/>
      <c r="D209" s="206"/>
      <c r="E209" s="206"/>
      <c r="F209" s="166" t="s">
        <v>3226</v>
      </c>
      <c r="G209" s="166" t="s">
        <v>3215</v>
      </c>
      <c r="H209" s="158" t="s">
        <v>292</v>
      </c>
      <c r="I209" s="155" t="s">
        <v>119</v>
      </c>
      <c r="J209" s="128">
        <v>291</v>
      </c>
      <c r="K209" s="128">
        <v>291</v>
      </c>
      <c r="L209" s="128">
        <v>1110</v>
      </c>
      <c r="M209" s="199">
        <f t="shared" si="3"/>
        <v>323010</v>
      </c>
      <c r="N209" s="157" t="s">
        <v>3179</v>
      </c>
      <c r="O209" s="157">
        <v>0</v>
      </c>
      <c r="P209" s="205"/>
      <c r="Q209" s="205"/>
      <c r="R209" s="205"/>
      <c r="S209" s="206"/>
    </row>
    <row r="210" spans="1:19" ht="29.1" customHeight="1">
      <c r="A210" s="166">
        <v>206</v>
      </c>
      <c r="B210" s="206"/>
      <c r="C210" s="206"/>
      <c r="D210" s="206"/>
      <c r="E210" s="206"/>
      <c r="F210" s="166" t="s">
        <v>3226</v>
      </c>
      <c r="G210" s="166" t="s">
        <v>3215</v>
      </c>
      <c r="H210" s="158" t="s">
        <v>301</v>
      </c>
      <c r="I210" s="155" t="s">
        <v>119</v>
      </c>
      <c r="J210" s="128">
        <v>293</v>
      </c>
      <c r="K210" s="199">
        <v>27</v>
      </c>
      <c r="L210" s="128">
        <v>1110</v>
      </c>
      <c r="M210" s="199">
        <f t="shared" si="3"/>
        <v>29970</v>
      </c>
      <c r="N210" s="157" t="s">
        <v>3190</v>
      </c>
      <c r="O210" s="157">
        <v>0</v>
      </c>
      <c r="P210" s="205"/>
      <c r="Q210" s="205"/>
      <c r="R210" s="205"/>
      <c r="S210" s="206"/>
    </row>
    <row r="211" spans="1:19" ht="29.1" customHeight="1">
      <c r="A211" s="166">
        <v>207</v>
      </c>
      <c r="B211" s="206"/>
      <c r="C211" s="206"/>
      <c r="D211" s="206"/>
      <c r="E211" s="206"/>
      <c r="F211" s="166" t="s">
        <v>3226</v>
      </c>
      <c r="G211" s="166" t="s">
        <v>3215</v>
      </c>
      <c r="H211" s="158" t="s">
        <v>300</v>
      </c>
      <c r="I211" s="155" t="s">
        <v>119</v>
      </c>
      <c r="J211" s="128">
        <v>7</v>
      </c>
      <c r="K211" s="128">
        <v>7</v>
      </c>
      <c r="L211" s="128">
        <v>1110</v>
      </c>
      <c r="M211" s="199">
        <f t="shared" si="3"/>
        <v>7770</v>
      </c>
      <c r="N211" s="157" t="s">
        <v>1820</v>
      </c>
      <c r="O211" s="157">
        <v>0</v>
      </c>
      <c r="P211" s="205"/>
      <c r="Q211" s="205"/>
      <c r="R211" s="205"/>
      <c r="S211" s="206"/>
    </row>
    <row r="212" spans="1:19" ht="29.1" customHeight="1">
      <c r="A212" s="166">
        <v>208</v>
      </c>
      <c r="B212" s="206"/>
      <c r="C212" s="206"/>
      <c r="D212" s="206"/>
      <c r="E212" s="206"/>
      <c r="F212" s="166" t="s">
        <v>3226</v>
      </c>
      <c r="G212" s="166" t="s">
        <v>3215</v>
      </c>
      <c r="H212" s="158" t="s">
        <v>303</v>
      </c>
      <c r="I212" s="155" t="s">
        <v>119</v>
      </c>
      <c r="J212" s="128">
        <v>102</v>
      </c>
      <c r="K212" s="199">
        <v>9</v>
      </c>
      <c r="L212" s="128">
        <v>1110</v>
      </c>
      <c r="M212" s="199">
        <f t="shared" si="3"/>
        <v>9990</v>
      </c>
      <c r="N212" s="157" t="s">
        <v>3190</v>
      </c>
      <c r="O212" s="157">
        <v>0</v>
      </c>
      <c r="P212" s="205"/>
      <c r="Q212" s="205"/>
      <c r="R212" s="205"/>
      <c r="S212" s="206"/>
    </row>
    <row r="213" spans="1:19" ht="29.1" customHeight="1">
      <c r="A213" s="166">
        <v>209</v>
      </c>
      <c r="B213" s="206"/>
      <c r="C213" s="206"/>
      <c r="D213" s="206"/>
      <c r="E213" s="206"/>
      <c r="F213" s="166" t="s">
        <v>3226</v>
      </c>
      <c r="G213" s="166" t="s">
        <v>3215</v>
      </c>
      <c r="H213" s="158" t="s">
        <v>377</v>
      </c>
      <c r="I213" s="155" t="s">
        <v>119</v>
      </c>
      <c r="J213" s="128">
        <v>658</v>
      </c>
      <c r="K213" s="199">
        <v>329</v>
      </c>
      <c r="L213" s="199">
        <v>3300</v>
      </c>
      <c r="M213" s="199">
        <f t="shared" si="3"/>
        <v>1085700</v>
      </c>
      <c r="N213" s="157" t="s">
        <v>3190</v>
      </c>
      <c r="O213" s="157">
        <v>0</v>
      </c>
      <c r="P213" s="205"/>
      <c r="Q213" s="205"/>
      <c r="R213" s="205"/>
      <c r="S213" s="206"/>
    </row>
    <row r="214" spans="1:19" ht="29.1" customHeight="1">
      <c r="A214" s="166">
        <v>210</v>
      </c>
      <c r="B214" s="206"/>
      <c r="C214" s="206"/>
      <c r="D214" s="206"/>
      <c r="E214" s="206"/>
      <c r="F214" s="166" t="s">
        <v>3226</v>
      </c>
      <c r="G214" s="166" t="s">
        <v>3215</v>
      </c>
      <c r="H214" s="158" t="s">
        <v>298</v>
      </c>
      <c r="I214" s="155" t="s">
        <v>119</v>
      </c>
      <c r="J214" s="128">
        <v>456</v>
      </c>
      <c r="K214" s="128">
        <v>456</v>
      </c>
      <c r="L214" s="128">
        <v>1110</v>
      </c>
      <c r="M214" s="199">
        <f t="shared" si="3"/>
        <v>506160</v>
      </c>
      <c r="N214" s="157" t="s">
        <v>3190</v>
      </c>
      <c r="O214" s="157">
        <v>0</v>
      </c>
      <c r="P214" s="205"/>
      <c r="Q214" s="205"/>
      <c r="R214" s="205"/>
      <c r="S214" s="206"/>
    </row>
    <row r="215" spans="1:19" ht="29.1" customHeight="1">
      <c r="A215" s="166">
        <v>211</v>
      </c>
      <c r="B215" s="206"/>
      <c r="C215" s="206"/>
      <c r="D215" s="206"/>
      <c r="E215" s="206"/>
      <c r="F215" s="166" t="s">
        <v>3226</v>
      </c>
      <c r="G215" s="166" t="s">
        <v>3215</v>
      </c>
      <c r="H215" s="158" t="s">
        <v>299</v>
      </c>
      <c r="I215" s="155" t="s">
        <v>119</v>
      </c>
      <c r="J215" s="128">
        <v>63</v>
      </c>
      <c r="K215" s="128">
        <v>63</v>
      </c>
      <c r="L215" s="128">
        <v>1110</v>
      </c>
      <c r="M215" s="199">
        <f t="shared" si="3"/>
        <v>69930</v>
      </c>
      <c r="N215" s="157" t="s">
        <v>1820</v>
      </c>
      <c r="O215" s="157">
        <v>0</v>
      </c>
      <c r="P215" s="205"/>
      <c r="Q215" s="205"/>
      <c r="R215" s="205"/>
      <c r="S215" s="206"/>
    </row>
    <row r="216" spans="1:19" ht="29.1" customHeight="1">
      <c r="A216" s="166">
        <v>212</v>
      </c>
      <c r="B216" s="206"/>
      <c r="C216" s="206"/>
      <c r="D216" s="206"/>
      <c r="E216" s="206"/>
      <c r="F216" s="166" t="s">
        <v>3226</v>
      </c>
      <c r="G216" s="166" t="s">
        <v>3215</v>
      </c>
      <c r="H216" s="158" t="s">
        <v>296</v>
      </c>
      <c r="I216" s="155" t="s">
        <v>119</v>
      </c>
      <c r="J216" s="128">
        <v>7</v>
      </c>
      <c r="K216" s="128">
        <v>7</v>
      </c>
      <c r="L216" s="128">
        <v>1110</v>
      </c>
      <c r="M216" s="199">
        <f t="shared" si="3"/>
        <v>7770</v>
      </c>
      <c r="N216" s="157" t="s">
        <v>3190</v>
      </c>
      <c r="O216" s="157">
        <v>0</v>
      </c>
      <c r="P216" s="205"/>
      <c r="Q216" s="205"/>
      <c r="R216" s="205"/>
      <c r="S216" s="206"/>
    </row>
    <row r="217" spans="1:19" ht="29.1" customHeight="1">
      <c r="A217" s="166">
        <v>213</v>
      </c>
      <c r="B217" s="206"/>
      <c r="C217" s="206"/>
      <c r="D217" s="206"/>
      <c r="E217" s="206"/>
      <c r="F217" s="166" t="s">
        <v>3226</v>
      </c>
      <c r="G217" s="166" t="s">
        <v>3215</v>
      </c>
      <c r="H217" s="158" t="s">
        <v>295</v>
      </c>
      <c r="I217" s="155" t="s">
        <v>119</v>
      </c>
      <c r="J217" s="128">
        <v>162</v>
      </c>
      <c r="K217" s="128">
        <v>162</v>
      </c>
      <c r="L217" s="128">
        <v>1110</v>
      </c>
      <c r="M217" s="199">
        <f t="shared" si="3"/>
        <v>179820</v>
      </c>
      <c r="N217" s="157" t="s">
        <v>3179</v>
      </c>
      <c r="O217" s="157">
        <v>0</v>
      </c>
      <c r="P217" s="205"/>
      <c r="Q217" s="205"/>
      <c r="R217" s="205"/>
      <c r="S217" s="206"/>
    </row>
    <row r="218" spans="1:19" ht="29.1" customHeight="1">
      <c r="A218" s="166">
        <v>214</v>
      </c>
      <c r="B218" s="206"/>
      <c r="C218" s="206"/>
      <c r="D218" s="206"/>
      <c r="E218" s="206"/>
      <c r="F218" s="166" t="s">
        <v>3226</v>
      </c>
      <c r="G218" s="166" t="s">
        <v>3215</v>
      </c>
      <c r="H218" s="158" t="s">
        <v>302</v>
      </c>
      <c r="I218" s="155" t="s">
        <v>119</v>
      </c>
      <c r="J218" s="128">
        <v>359</v>
      </c>
      <c r="K218" s="199">
        <v>73</v>
      </c>
      <c r="L218" s="128">
        <v>1110</v>
      </c>
      <c r="M218" s="199">
        <f t="shared" si="3"/>
        <v>81030</v>
      </c>
      <c r="N218" s="157" t="s">
        <v>3190</v>
      </c>
      <c r="O218" s="157">
        <v>0</v>
      </c>
      <c r="P218" s="205"/>
      <c r="Q218" s="205"/>
      <c r="R218" s="205"/>
      <c r="S218" s="206"/>
    </row>
    <row r="219" spans="1:19" ht="29.1" customHeight="1">
      <c r="A219" s="166">
        <v>215</v>
      </c>
      <c r="B219" s="206"/>
      <c r="C219" s="206"/>
      <c r="D219" s="206"/>
      <c r="E219" s="206"/>
      <c r="F219" s="166" t="s">
        <v>3226</v>
      </c>
      <c r="G219" s="166" t="s">
        <v>3215</v>
      </c>
      <c r="H219" s="157" t="s">
        <v>227</v>
      </c>
      <c r="I219" s="155" t="s">
        <v>119</v>
      </c>
      <c r="J219" s="128">
        <v>608</v>
      </c>
      <c r="K219" s="199">
        <v>391</v>
      </c>
      <c r="L219" s="199">
        <v>1510</v>
      </c>
      <c r="M219" s="199">
        <f t="shared" si="3"/>
        <v>590410</v>
      </c>
      <c r="N219" s="157" t="s">
        <v>3179</v>
      </c>
      <c r="O219" s="157">
        <v>0</v>
      </c>
      <c r="P219" s="205"/>
      <c r="Q219" s="205"/>
      <c r="R219" s="205"/>
      <c r="S219" s="206"/>
    </row>
    <row r="220" spans="1:19" ht="29.1" customHeight="1">
      <c r="A220" s="166">
        <v>216</v>
      </c>
      <c r="B220" s="206"/>
      <c r="C220" s="206"/>
      <c r="D220" s="206"/>
      <c r="E220" s="206"/>
      <c r="F220" s="166" t="s">
        <v>3226</v>
      </c>
      <c r="G220" s="166" t="s">
        <v>3215</v>
      </c>
      <c r="H220" s="157" t="s">
        <v>228</v>
      </c>
      <c r="I220" s="155" t="s">
        <v>119</v>
      </c>
      <c r="J220" s="128">
        <v>129</v>
      </c>
      <c r="K220" s="128">
        <v>129</v>
      </c>
      <c r="L220" s="128">
        <v>1510</v>
      </c>
      <c r="M220" s="199">
        <f t="shared" si="3"/>
        <v>194790</v>
      </c>
      <c r="N220" s="157" t="s">
        <v>3190</v>
      </c>
      <c r="O220" s="157">
        <v>0</v>
      </c>
      <c r="P220" s="205"/>
      <c r="Q220" s="205"/>
      <c r="R220" s="205"/>
      <c r="S220" s="206"/>
    </row>
    <row r="221" spans="1:19" ht="29.1" customHeight="1">
      <c r="A221" s="166">
        <v>217</v>
      </c>
      <c r="B221" s="206"/>
      <c r="C221" s="206"/>
      <c r="D221" s="206"/>
      <c r="E221" s="206"/>
      <c r="F221" s="166" t="s">
        <v>3226</v>
      </c>
      <c r="G221" s="166" t="s">
        <v>3215</v>
      </c>
      <c r="H221" s="157" t="s">
        <v>226</v>
      </c>
      <c r="I221" s="155" t="s">
        <v>119</v>
      </c>
      <c r="J221" s="128">
        <v>20</v>
      </c>
      <c r="K221" s="128">
        <v>20</v>
      </c>
      <c r="L221" s="128">
        <v>1510</v>
      </c>
      <c r="M221" s="199">
        <f t="shared" si="3"/>
        <v>30200</v>
      </c>
      <c r="N221" s="157" t="s">
        <v>3190</v>
      </c>
      <c r="O221" s="157">
        <v>0</v>
      </c>
      <c r="P221" s="205"/>
      <c r="Q221" s="205"/>
      <c r="R221" s="205"/>
      <c r="S221" s="206"/>
    </row>
    <row r="222" spans="1:19" ht="29.1" customHeight="1">
      <c r="A222" s="166">
        <v>218</v>
      </c>
      <c r="B222" s="206"/>
      <c r="C222" s="206"/>
      <c r="D222" s="206"/>
      <c r="E222" s="206"/>
      <c r="F222" s="166" t="s">
        <v>3226</v>
      </c>
      <c r="G222" s="166" t="s">
        <v>3215</v>
      </c>
      <c r="H222" s="157" t="s">
        <v>224</v>
      </c>
      <c r="I222" s="155" t="s">
        <v>119</v>
      </c>
      <c r="J222" s="128">
        <v>1</v>
      </c>
      <c r="K222" s="128">
        <v>1</v>
      </c>
      <c r="L222" s="128">
        <v>1510</v>
      </c>
      <c r="M222" s="199">
        <f t="shared" si="3"/>
        <v>1510</v>
      </c>
      <c r="N222" s="157" t="s">
        <v>3290</v>
      </c>
      <c r="O222" s="157">
        <v>0</v>
      </c>
      <c r="P222" s="205"/>
      <c r="Q222" s="205"/>
      <c r="R222" s="205"/>
      <c r="S222" s="206"/>
    </row>
    <row r="223" spans="1:19" ht="29.1" customHeight="1">
      <c r="A223" s="166">
        <v>219</v>
      </c>
      <c r="B223" s="206"/>
      <c r="C223" s="206"/>
      <c r="D223" s="206"/>
      <c r="E223" s="206"/>
      <c r="F223" s="166" t="s">
        <v>3226</v>
      </c>
      <c r="G223" s="166" t="s">
        <v>3215</v>
      </c>
      <c r="H223" s="158" t="s">
        <v>458</v>
      </c>
      <c r="I223" s="155" t="s">
        <v>119</v>
      </c>
      <c r="J223" s="128">
        <v>1488</v>
      </c>
      <c r="K223" s="128">
        <v>1488</v>
      </c>
      <c r="L223" s="199">
        <v>1510</v>
      </c>
      <c r="M223" s="199">
        <f t="shared" si="3"/>
        <v>2246880</v>
      </c>
      <c r="N223" s="157" t="s">
        <v>3190</v>
      </c>
      <c r="O223" s="157">
        <v>0</v>
      </c>
      <c r="P223" s="205"/>
      <c r="Q223" s="205"/>
      <c r="R223" s="205"/>
      <c r="S223" s="206"/>
    </row>
    <row r="224" spans="1:19" ht="29.1" customHeight="1">
      <c r="A224" s="166">
        <v>220</v>
      </c>
      <c r="B224" s="206"/>
      <c r="C224" s="206"/>
      <c r="D224" s="206"/>
      <c r="E224" s="206"/>
      <c r="F224" s="166" t="s">
        <v>3226</v>
      </c>
      <c r="G224" s="166" t="s">
        <v>3215</v>
      </c>
      <c r="H224" s="158" t="s">
        <v>459</v>
      </c>
      <c r="I224" s="155" t="s">
        <v>119</v>
      </c>
      <c r="J224" s="128">
        <v>595</v>
      </c>
      <c r="K224" s="199">
        <v>434</v>
      </c>
      <c r="L224" s="199">
        <v>1510</v>
      </c>
      <c r="M224" s="199">
        <f t="shared" si="3"/>
        <v>655340</v>
      </c>
      <c r="N224" s="157" t="s">
        <v>3190</v>
      </c>
      <c r="O224" s="157">
        <v>0</v>
      </c>
      <c r="P224" s="205"/>
      <c r="Q224" s="205"/>
      <c r="R224" s="205"/>
      <c r="S224" s="206"/>
    </row>
    <row r="225" spans="1:19" ht="29.1" customHeight="1">
      <c r="A225" s="166">
        <v>221</v>
      </c>
      <c r="B225" s="206"/>
      <c r="C225" s="206"/>
      <c r="D225" s="206"/>
      <c r="E225" s="206"/>
      <c r="F225" s="166" t="s">
        <v>3226</v>
      </c>
      <c r="G225" s="166" t="s">
        <v>3215</v>
      </c>
      <c r="H225" s="157" t="s">
        <v>217</v>
      </c>
      <c r="I225" s="155" t="s">
        <v>119</v>
      </c>
      <c r="J225" s="128">
        <v>342</v>
      </c>
      <c r="K225" s="199">
        <v>66</v>
      </c>
      <c r="L225" s="199">
        <v>1510</v>
      </c>
      <c r="M225" s="199">
        <f t="shared" si="3"/>
        <v>99660</v>
      </c>
      <c r="N225" s="157" t="s">
        <v>3190</v>
      </c>
      <c r="O225" s="157">
        <v>0</v>
      </c>
      <c r="P225" s="205"/>
      <c r="Q225" s="205"/>
      <c r="R225" s="205"/>
      <c r="S225" s="206"/>
    </row>
    <row r="226" spans="1:19" ht="29.1" customHeight="1">
      <c r="A226" s="166">
        <v>222</v>
      </c>
      <c r="B226" s="206"/>
      <c r="C226" s="206"/>
      <c r="D226" s="206"/>
      <c r="E226" s="206"/>
      <c r="F226" s="166" t="s">
        <v>3226</v>
      </c>
      <c r="G226" s="166" t="s">
        <v>3215</v>
      </c>
      <c r="H226" s="157" t="s">
        <v>220</v>
      </c>
      <c r="I226" s="155" t="s">
        <v>119</v>
      </c>
      <c r="J226" s="128">
        <v>73</v>
      </c>
      <c r="K226" s="199">
        <v>32</v>
      </c>
      <c r="L226" s="199">
        <v>1510</v>
      </c>
      <c r="M226" s="199">
        <f t="shared" si="3"/>
        <v>48320</v>
      </c>
      <c r="N226" s="157" t="s">
        <v>3190</v>
      </c>
      <c r="O226" s="157">
        <v>0</v>
      </c>
      <c r="P226" s="205"/>
      <c r="Q226" s="205"/>
      <c r="R226" s="205"/>
      <c r="S226" s="206"/>
    </row>
    <row r="227" spans="1:19" ht="29.1" customHeight="1">
      <c r="A227" s="166">
        <v>223</v>
      </c>
      <c r="B227" s="206"/>
      <c r="C227" s="206"/>
      <c r="D227" s="206"/>
      <c r="E227" s="206"/>
      <c r="F227" s="166" t="s">
        <v>3226</v>
      </c>
      <c r="G227" s="166" t="s">
        <v>3215</v>
      </c>
      <c r="H227" s="157" t="s">
        <v>219</v>
      </c>
      <c r="I227" s="155" t="s">
        <v>119</v>
      </c>
      <c r="J227" s="128">
        <v>76</v>
      </c>
      <c r="K227" s="128">
        <v>76</v>
      </c>
      <c r="L227" s="128">
        <v>1510</v>
      </c>
      <c r="M227" s="199">
        <f t="shared" si="3"/>
        <v>114760</v>
      </c>
      <c r="N227" s="157" t="s">
        <v>3179</v>
      </c>
      <c r="O227" s="157">
        <v>0</v>
      </c>
      <c r="P227" s="205"/>
      <c r="Q227" s="205"/>
      <c r="R227" s="205"/>
      <c r="S227" s="206"/>
    </row>
    <row r="228" spans="1:19" ht="29.1" customHeight="1">
      <c r="A228" s="166">
        <v>224</v>
      </c>
      <c r="B228" s="206"/>
      <c r="C228" s="206"/>
      <c r="D228" s="206"/>
      <c r="E228" s="206"/>
      <c r="F228" s="166" t="s">
        <v>3226</v>
      </c>
      <c r="G228" s="166" t="s">
        <v>3215</v>
      </c>
      <c r="H228" s="157" t="s">
        <v>218</v>
      </c>
      <c r="I228" s="155" t="s">
        <v>119</v>
      </c>
      <c r="J228" s="128">
        <v>152</v>
      </c>
      <c r="K228" s="199">
        <v>102</v>
      </c>
      <c r="L228" s="199">
        <v>1510</v>
      </c>
      <c r="M228" s="199">
        <f t="shared" si="3"/>
        <v>154020</v>
      </c>
      <c r="N228" s="157" t="s">
        <v>3190</v>
      </c>
      <c r="O228" s="157">
        <v>0</v>
      </c>
      <c r="P228" s="205"/>
      <c r="Q228" s="205"/>
      <c r="R228" s="205"/>
      <c r="S228" s="206"/>
    </row>
    <row r="229" spans="1:19" ht="29.1" customHeight="1">
      <c r="A229" s="166">
        <v>225</v>
      </c>
      <c r="B229" s="206"/>
      <c r="C229" s="206"/>
      <c r="D229" s="206"/>
      <c r="E229" s="206"/>
      <c r="F229" s="166" t="s">
        <v>3226</v>
      </c>
      <c r="G229" s="166" t="s">
        <v>3215</v>
      </c>
      <c r="H229" s="157" t="s">
        <v>216</v>
      </c>
      <c r="I229" s="155" t="s">
        <v>119</v>
      </c>
      <c r="J229" s="128">
        <v>20</v>
      </c>
      <c r="K229" s="128">
        <v>20</v>
      </c>
      <c r="L229" s="128">
        <v>1510</v>
      </c>
      <c r="M229" s="199">
        <f t="shared" si="3"/>
        <v>30200</v>
      </c>
      <c r="N229" s="157" t="s">
        <v>3190</v>
      </c>
      <c r="O229" s="157">
        <v>0</v>
      </c>
      <c r="P229" s="205"/>
      <c r="Q229" s="205"/>
      <c r="R229" s="205"/>
      <c r="S229" s="206"/>
    </row>
    <row r="230" spans="1:19" ht="29.1" customHeight="1">
      <c r="A230" s="166">
        <v>226</v>
      </c>
      <c r="B230" s="206"/>
      <c r="C230" s="206"/>
      <c r="D230" s="206"/>
      <c r="E230" s="206"/>
      <c r="F230" s="166" t="s">
        <v>3226</v>
      </c>
      <c r="G230" s="166" t="s">
        <v>3215</v>
      </c>
      <c r="H230" s="158" t="s">
        <v>457</v>
      </c>
      <c r="I230" s="155" t="s">
        <v>119</v>
      </c>
      <c r="J230" s="128">
        <v>440</v>
      </c>
      <c r="K230" s="199">
        <v>62</v>
      </c>
      <c r="L230" s="199">
        <v>1510</v>
      </c>
      <c r="M230" s="199">
        <f t="shared" si="3"/>
        <v>93620</v>
      </c>
      <c r="N230" s="157" t="s">
        <v>3190</v>
      </c>
      <c r="O230" s="157">
        <v>0</v>
      </c>
      <c r="P230" s="205"/>
      <c r="Q230" s="205"/>
      <c r="R230" s="205"/>
      <c r="S230" s="206"/>
    </row>
    <row r="231" spans="1:19" ht="29.1" customHeight="1">
      <c r="A231" s="166">
        <v>227</v>
      </c>
      <c r="B231" s="206"/>
      <c r="C231" s="206"/>
      <c r="D231" s="206"/>
      <c r="E231" s="206"/>
      <c r="F231" s="166" t="s">
        <v>3226</v>
      </c>
      <c r="G231" s="166" t="s">
        <v>3215</v>
      </c>
      <c r="H231" s="158" t="s">
        <v>456</v>
      </c>
      <c r="I231" s="155" t="s">
        <v>119</v>
      </c>
      <c r="J231" s="128">
        <v>298</v>
      </c>
      <c r="K231" s="199">
        <v>255</v>
      </c>
      <c r="L231" s="199">
        <v>1510</v>
      </c>
      <c r="M231" s="199">
        <f t="shared" si="3"/>
        <v>385050</v>
      </c>
      <c r="N231" s="157" t="s">
        <v>3190</v>
      </c>
      <c r="O231" s="157">
        <v>0</v>
      </c>
      <c r="P231" s="205"/>
      <c r="Q231" s="205"/>
      <c r="R231" s="205"/>
      <c r="S231" s="206"/>
    </row>
    <row r="232" spans="1:19" ht="29.1" customHeight="1">
      <c r="A232" s="166">
        <v>228</v>
      </c>
      <c r="B232" s="206"/>
      <c r="C232" s="206"/>
      <c r="D232" s="206"/>
      <c r="E232" s="206"/>
      <c r="F232" s="166" t="s">
        <v>3226</v>
      </c>
      <c r="G232" s="166" t="s">
        <v>3215</v>
      </c>
      <c r="H232" s="158" t="s">
        <v>455</v>
      </c>
      <c r="I232" s="155" t="s">
        <v>119</v>
      </c>
      <c r="J232" s="128">
        <v>496</v>
      </c>
      <c r="K232" s="128">
        <v>496</v>
      </c>
      <c r="L232" s="199">
        <v>1510</v>
      </c>
      <c r="M232" s="199">
        <f t="shared" si="3"/>
        <v>748960</v>
      </c>
      <c r="N232" s="157" t="s">
        <v>3190</v>
      </c>
      <c r="O232" s="157">
        <v>0</v>
      </c>
      <c r="P232" s="205"/>
      <c r="Q232" s="205"/>
      <c r="R232" s="205"/>
      <c r="S232" s="206"/>
    </row>
    <row r="233" spans="1:19" ht="29.1" customHeight="1">
      <c r="A233" s="166">
        <v>229</v>
      </c>
      <c r="B233" s="206"/>
      <c r="C233" s="206"/>
      <c r="D233" s="206"/>
      <c r="E233" s="206"/>
      <c r="F233" s="166" t="s">
        <v>3226</v>
      </c>
      <c r="G233" s="166" t="s">
        <v>3215</v>
      </c>
      <c r="H233" s="158" t="s">
        <v>451</v>
      </c>
      <c r="I233" s="155" t="s">
        <v>109</v>
      </c>
      <c r="J233" s="128">
        <v>99</v>
      </c>
      <c r="K233" s="128">
        <v>99</v>
      </c>
      <c r="L233" s="128">
        <v>1510</v>
      </c>
      <c r="M233" s="199">
        <f t="shared" si="3"/>
        <v>149490</v>
      </c>
      <c r="N233" s="157" t="s">
        <v>3291</v>
      </c>
      <c r="O233" s="157">
        <v>0</v>
      </c>
      <c r="P233" s="205"/>
      <c r="Q233" s="205"/>
      <c r="R233" s="205"/>
      <c r="S233" s="206"/>
    </row>
    <row r="234" spans="1:19" ht="29.1" customHeight="1">
      <c r="A234" s="166">
        <v>230</v>
      </c>
      <c r="B234" s="206"/>
      <c r="C234" s="206"/>
      <c r="D234" s="206"/>
      <c r="E234" s="206"/>
      <c r="F234" s="166" t="s">
        <v>3226</v>
      </c>
      <c r="G234" s="166" t="s">
        <v>3215</v>
      </c>
      <c r="H234" s="158" t="s">
        <v>453</v>
      </c>
      <c r="I234" s="155" t="s">
        <v>119</v>
      </c>
      <c r="J234" s="128">
        <v>45</v>
      </c>
      <c r="K234" s="199">
        <v>10</v>
      </c>
      <c r="L234" s="199">
        <v>1510</v>
      </c>
      <c r="M234" s="199">
        <f t="shared" si="3"/>
        <v>15100</v>
      </c>
      <c r="N234" s="157" t="s">
        <v>3190</v>
      </c>
      <c r="O234" s="157">
        <v>0</v>
      </c>
      <c r="P234" s="205"/>
      <c r="Q234" s="205"/>
      <c r="R234" s="205"/>
      <c r="S234" s="206"/>
    </row>
    <row r="235" spans="1:19" ht="29.1" customHeight="1">
      <c r="A235" s="166">
        <v>231</v>
      </c>
      <c r="B235" s="206"/>
      <c r="C235" s="206"/>
      <c r="D235" s="206"/>
      <c r="E235" s="206"/>
      <c r="F235" s="166" t="s">
        <v>3226</v>
      </c>
      <c r="G235" s="166" t="s">
        <v>3215</v>
      </c>
      <c r="H235" s="158" t="s">
        <v>452</v>
      </c>
      <c r="I235" s="155" t="s">
        <v>166</v>
      </c>
      <c r="J235" s="128">
        <v>153</v>
      </c>
      <c r="K235" s="199">
        <v>32</v>
      </c>
      <c r="L235" s="199">
        <v>1510</v>
      </c>
      <c r="M235" s="199">
        <f t="shared" si="3"/>
        <v>48320</v>
      </c>
      <c r="N235" s="157" t="s">
        <v>3291</v>
      </c>
      <c r="O235" s="157">
        <v>194</v>
      </c>
      <c r="P235" s="205"/>
      <c r="Q235" s="205"/>
      <c r="R235" s="205"/>
      <c r="S235" s="206"/>
    </row>
    <row r="236" spans="1:19" ht="29.1" customHeight="1">
      <c r="A236" s="166">
        <v>232</v>
      </c>
      <c r="B236" s="206"/>
      <c r="C236" s="206"/>
      <c r="D236" s="206"/>
      <c r="E236" s="206"/>
      <c r="F236" s="166" t="s">
        <v>3226</v>
      </c>
      <c r="G236" s="166" t="s">
        <v>3215</v>
      </c>
      <c r="H236" s="157" t="s">
        <v>211</v>
      </c>
      <c r="I236" s="155" t="s">
        <v>119</v>
      </c>
      <c r="J236" s="128">
        <v>10</v>
      </c>
      <c r="K236" s="128">
        <v>10</v>
      </c>
      <c r="L236" s="128">
        <v>1510</v>
      </c>
      <c r="M236" s="199">
        <f t="shared" si="3"/>
        <v>15100</v>
      </c>
      <c r="N236" s="157" t="s">
        <v>3190</v>
      </c>
      <c r="O236" s="157">
        <v>0</v>
      </c>
      <c r="P236" s="205"/>
      <c r="Q236" s="205"/>
      <c r="R236" s="205"/>
      <c r="S236" s="206"/>
    </row>
    <row r="237" spans="1:19" ht="29.1" customHeight="1">
      <c r="A237" s="166">
        <v>233</v>
      </c>
      <c r="B237" s="206"/>
      <c r="C237" s="206"/>
      <c r="D237" s="206"/>
      <c r="E237" s="206"/>
      <c r="F237" s="166" t="s">
        <v>3226</v>
      </c>
      <c r="G237" s="166" t="s">
        <v>3215</v>
      </c>
      <c r="H237" s="157" t="s">
        <v>207</v>
      </c>
      <c r="I237" s="155" t="s">
        <v>119</v>
      </c>
      <c r="J237" s="128">
        <v>299</v>
      </c>
      <c r="K237" s="128">
        <v>299</v>
      </c>
      <c r="L237" s="128">
        <v>1510</v>
      </c>
      <c r="M237" s="199">
        <f t="shared" si="3"/>
        <v>451490</v>
      </c>
      <c r="N237" s="157" t="s">
        <v>3190</v>
      </c>
      <c r="O237" s="157">
        <v>0</v>
      </c>
      <c r="P237" s="205"/>
      <c r="Q237" s="205"/>
      <c r="R237" s="205"/>
      <c r="S237" s="206"/>
    </row>
    <row r="238" spans="1:19" ht="29.1" customHeight="1">
      <c r="A238" s="166">
        <v>234</v>
      </c>
      <c r="B238" s="206"/>
      <c r="C238" s="206"/>
      <c r="D238" s="206"/>
      <c r="E238" s="206"/>
      <c r="F238" s="166" t="s">
        <v>3226</v>
      </c>
      <c r="G238" s="166" t="s">
        <v>3215</v>
      </c>
      <c r="H238" s="158" t="s">
        <v>385</v>
      </c>
      <c r="I238" s="155" t="s">
        <v>55</v>
      </c>
      <c r="J238" s="128">
        <v>1418</v>
      </c>
      <c r="K238" s="199">
        <v>366</v>
      </c>
      <c r="L238" s="199">
        <v>5480</v>
      </c>
      <c r="M238" s="199">
        <f t="shared" si="3"/>
        <v>2005680</v>
      </c>
      <c r="N238" s="157" t="s">
        <v>3292</v>
      </c>
      <c r="O238" s="157">
        <v>247</v>
      </c>
      <c r="P238" s="205"/>
      <c r="Q238" s="205"/>
      <c r="R238" s="205"/>
      <c r="S238" s="206"/>
    </row>
    <row r="239" spans="1:19" ht="29.1" customHeight="1">
      <c r="A239" s="166">
        <v>235</v>
      </c>
      <c r="B239" s="206"/>
      <c r="C239" s="206"/>
      <c r="D239" s="206"/>
      <c r="E239" s="206"/>
      <c r="F239" s="166" t="s">
        <v>3226</v>
      </c>
      <c r="G239" s="166" t="s">
        <v>3215</v>
      </c>
      <c r="H239" s="157" t="s">
        <v>197</v>
      </c>
      <c r="I239" s="155" t="s">
        <v>119</v>
      </c>
      <c r="J239" s="128">
        <v>297</v>
      </c>
      <c r="K239" s="199">
        <v>274</v>
      </c>
      <c r="L239" s="199">
        <v>1510</v>
      </c>
      <c r="M239" s="199">
        <f t="shared" si="3"/>
        <v>413740</v>
      </c>
      <c r="N239" s="157" t="s">
        <v>3190</v>
      </c>
      <c r="O239" s="157">
        <v>0</v>
      </c>
      <c r="P239" s="205"/>
      <c r="Q239" s="205"/>
      <c r="R239" s="205"/>
      <c r="S239" s="206"/>
    </row>
    <row r="240" spans="1:19" ht="29.1" customHeight="1">
      <c r="A240" s="166">
        <v>236</v>
      </c>
      <c r="B240" s="206"/>
      <c r="C240" s="206"/>
      <c r="D240" s="206"/>
      <c r="E240" s="206"/>
      <c r="F240" s="166" t="s">
        <v>3226</v>
      </c>
      <c r="G240" s="166" t="s">
        <v>3215</v>
      </c>
      <c r="H240" s="157" t="s">
        <v>194</v>
      </c>
      <c r="I240" s="155" t="s">
        <v>119</v>
      </c>
      <c r="J240" s="128">
        <v>1284</v>
      </c>
      <c r="K240" s="199">
        <v>1177</v>
      </c>
      <c r="L240" s="199">
        <v>1510</v>
      </c>
      <c r="M240" s="199">
        <f t="shared" si="3"/>
        <v>1777270</v>
      </c>
      <c r="N240" s="157" t="s">
        <v>3179</v>
      </c>
      <c r="O240" s="157">
        <v>0</v>
      </c>
      <c r="P240" s="205"/>
      <c r="Q240" s="205"/>
      <c r="R240" s="205"/>
      <c r="S240" s="206"/>
    </row>
    <row r="241" spans="1:19" ht="29.1" customHeight="1">
      <c r="A241" s="166">
        <v>237</v>
      </c>
      <c r="B241" s="206"/>
      <c r="C241" s="206"/>
      <c r="D241" s="206"/>
      <c r="E241" s="206"/>
      <c r="F241" s="166" t="s">
        <v>3226</v>
      </c>
      <c r="G241" s="166" t="s">
        <v>3215</v>
      </c>
      <c r="H241" s="157" t="s">
        <v>202</v>
      </c>
      <c r="I241" s="155" t="s">
        <v>119</v>
      </c>
      <c r="J241" s="128">
        <v>137</v>
      </c>
      <c r="K241" s="199">
        <v>126</v>
      </c>
      <c r="L241" s="199">
        <v>1510</v>
      </c>
      <c r="M241" s="199">
        <f t="shared" si="3"/>
        <v>190260</v>
      </c>
      <c r="N241" s="157" t="s">
        <v>3190</v>
      </c>
      <c r="O241" s="157">
        <v>0</v>
      </c>
      <c r="P241" s="205"/>
      <c r="Q241" s="205"/>
      <c r="R241" s="205"/>
      <c r="S241" s="206"/>
    </row>
    <row r="242" spans="1:19" ht="29.1" customHeight="1">
      <c r="A242" s="166">
        <v>238</v>
      </c>
      <c r="B242" s="206"/>
      <c r="C242" s="206"/>
      <c r="D242" s="206"/>
      <c r="E242" s="206"/>
      <c r="F242" s="166" t="s">
        <v>3226</v>
      </c>
      <c r="G242" s="166" t="s">
        <v>3215</v>
      </c>
      <c r="H242" s="158" t="s">
        <v>449</v>
      </c>
      <c r="I242" s="155" t="s">
        <v>119</v>
      </c>
      <c r="J242" s="128">
        <v>395</v>
      </c>
      <c r="K242" s="199">
        <v>102</v>
      </c>
      <c r="L242" s="199">
        <v>1510</v>
      </c>
      <c r="M242" s="199">
        <f t="shared" si="3"/>
        <v>154020</v>
      </c>
      <c r="N242" s="157" t="s">
        <v>3190</v>
      </c>
      <c r="O242" s="157">
        <v>0</v>
      </c>
      <c r="P242" s="205"/>
      <c r="Q242" s="205"/>
      <c r="R242" s="205"/>
      <c r="S242" s="206"/>
    </row>
    <row r="243" spans="1:19" ht="29.1" customHeight="1">
      <c r="A243" s="166">
        <v>239</v>
      </c>
      <c r="B243" s="206"/>
      <c r="C243" s="206"/>
      <c r="D243" s="206"/>
      <c r="E243" s="206"/>
      <c r="F243" s="166" t="s">
        <v>3226</v>
      </c>
      <c r="G243" s="166" t="s">
        <v>3215</v>
      </c>
      <c r="H243" s="158" t="s">
        <v>447</v>
      </c>
      <c r="I243" s="155" t="s">
        <v>109</v>
      </c>
      <c r="J243" s="128">
        <v>873</v>
      </c>
      <c r="K243" s="199">
        <v>843</v>
      </c>
      <c r="L243" s="199">
        <v>5200</v>
      </c>
      <c r="M243" s="199">
        <f t="shared" si="3"/>
        <v>4383600</v>
      </c>
      <c r="N243" s="157" t="s">
        <v>3240</v>
      </c>
      <c r="O243" s="157" t="s">
        <v>3843</v>
      </c>
      <c r="P243" s="205"/>
      <c r="Q243" s="205"/>
      <c r="R243" s="205"/>
      <c r="S243" s="206"/>
    </row>
    <row r="244" spans="1:19" ht="29.1" customHeight="1">
      <c r="A244" s="166">
        <v>240</v>
      </c>
      <c r="B244" s="206"/>
      <c r="C244" s="206"/>
      <c r="D244" s="206"/>
      <c r="E244" s="206"/>
      <c r="F244" s="166" t="s">
        <v>3226</v>
      </c>
      <c r="G244" s="166" t="s">
        <v>3215</v>
      </c>
      <c r="H244" s="157" t="s">
        <v>193</v>
      </c>
      <c r="I244" s="155" t="s">
        <v>55</v>
      </c>
      <c r="J244" s="128">
        <v>295</v>
      </c>
      <c r="K244" s="199">
        <v>245</v>
      </c>
      <c r="L244" s="199">
        <v>5650</v>
      </c>
      <c r="M244" s="199">
        <f t="shared" si="3"/>
        <v>1384250</v>
      </c>
      <c r="N244" s="157" t="s">
        <v>3293</v>
      </c>
      <c r="O244" s="157" t="s">
        <v>3844</v>
      </c>
      <c r="P244" s="205"/>
      <c r="Q244" s="205"/>
      <c r="R244" s="205"/>
      <c r="S244" s="206"/>
    </row>
    <row r="245" spans="1:19" ht="29.1" customHeight="1">
      <c r="A245" s="166">
        <v>241</v>
      </c>
      <c r="B245" s="206"/>
      <c r="C245" s="206"/>
      <c r="D245" s="206"/>
      <c r="E245" s="206"/>
      <c r="F245" s="166" t="s">
        <v>3226</v>
      </c>
      <c r="G245" s="166" t="s">
        <v>3215</v>
      </c>
      <c r="H245" s="157" t="s">
        <v>192</v>
      </c>
      <c r="I245" s="155" t="s">
        <v>54</v>
      </c>
      <c r="J245" s="128">
        <v>1382</v>
      </c>
      <c r="K245" s="199">
        <v>1070</v>
      </c>
      <c r="L245" s="199">
        <v>5650</v>
      </c>
      <c r="M245" s="199">
        <f t="shared" si="3"/>
        <v>6045500</v>
      </c>
      <c r="N245" s="157" t="s">
        <v>3293</v>
      </c>
      <c r="O245" s="157" t="s">
        <v>3844</v>
      </c>
      <c r="P245" s="205"/>
      <c r="Q245" s="205"/>
      <c r="R245" s="205"/>
      <c r="S245" s="206"/>
    </row>
    <row r="246" spans="1:19" ht="29.1" customHeight="1">
      <c r="A246" s="166">
        <v>242</v>
      </c>
      <c r="B246" s="206"/>
      <c r="C246" s="206"/>
      <c r="D246" s="206"/>
      <c r="E246" s="206"/>
      <c r="F246" s="166" t="s">
        <v>3226</v>
      </c>
      <c r="G246" s="166" t="s">
        <v>3215</v>
      </c>
      <c r="H246" s="157" t="s">
        <v>191</v>
      </c>
      <c r="I246" s="155" t="s">
        <v>54</v>
      </c>
      <c r="J246" s="128">
        <v>2275</v>
      </c>
      <c r="K246" s="199">
        <v>1703</v>
      </c>
      <c r="L246" s="199">
        <v>5650</v>
      </c>
      <c r="M246" s="199">
        <f t="shared" si="3"/>
        <v>9621950</v>
      </c>
      <c r="N246" s="157" t="s">
        <v>3232</v>
      </c>
      <c r="O246" s="157" t="s">
        <v>3845</v>
      </c>
      <c r="P246" s="205"/>
      <c r="Q246" s="205"/>
      <c r="R246" s="205"/>
      <c r="S246" s="206"/>
    </row>
    <row r="247" spans="1:19" ht="29.1" customHeight="1">
      <c r="A247" s="166">
        <v>243</v>
      </c>
      <c r="B247" s="206"/>
      <c r="C247" s="206"/>
      <c r="D247" s="206"/>
      <c r="E247" s="206"/>
      <c r="F247" s="166" t="s">
        <v>3226</v>
      </c>
      <c r="G247" s="166" t="s">
        <v>3215</v>
      </c>
      <c r="H247" s="158" t="s">
        <v>421</v>
      </c>
      <c r="I247" s="155" t="s">
        <v>119</v>
      </c>
      <c r="J247" s="128">
        <v>314</v>
      </c>
      <c r="K247" s="199">
        <v>201</v>
      </c>
      <c r="L247" s="199">
        <v>1510</v>
      </c>
      <c r="M247" s="199">
        <f t="shared" si="3"/>
        <v>303510</v>
      </c>
      <c r="N247" s="157" t="s">
        <v>1821</v>
      </c>
      <c r="O247" s="157">
        <v>0</v>
      </c>
      <c r="P247" s="205"/>
      <c r="Q247" s="205"/>
      <c r="R247" s="205"/>
      <c r="S247" s="206"/>
    </row>
    <row r="248" spans="1:19" ht="29.1" customHeight="1">
      <c r="A248" s="166">
        <v>244</v>
      </c>
      <c r="B248" s="206"/>
      <c r="C248" s="206"/>
      <c r="D248" s="206"/>
      <c r="E248" s="206"/>
      <c r="F248" s="166" t="s">
        <v>3226</v>
      </c>
      <c r="G248" s="166" t="s">
        <v>3215</v>
      </c>
      <c r="H248" s="158" t="s">
        <v>388</v>
      </c>
      <c r="I248" s="155" t="s">
        <v>55</v>
      </c>
      <c r="J248" s="128">
        <v>44</v>
      </c>
      <c r="K248" s="128">
        <v>44</v>
      </c>
      <c r="L248" s="199">
        <v>5290</v>
      </c>
      <c r="M248" s="199">
        <f t="shared" si="3"/>
        <v>232760</v>
      </c>
      <c r="N248" s="157" t="s">
        <v>3179</v>
      </c>
      <c r="O248" s="157">
        <v>0</v>
      </c>
      <c r="P248" s="205"/>
      <c r="Q248" s="205"/>
      <c r="R248" s="205"/>
      <c r="S248" s="206"/>
    </row>
    <row r="249" spans="1:19" ht="29.1" customHeight="1">
      <c r="A249" s="166">
        <v>245</v>
      </c>
      <c r="B249" s="206"/>
      <c r="C249" s="206"/>
      <c r="D249" s="206"/>
      <c r="E249" s="206"/>
      <c r="F249" s="166" t="s">
        <v>3226</v>
      </c>
      <c r="G249" s="166" t="s">
        <v>3215</v>
      </c>
      <c r="H249" s="158" t="s">
        <v>389</v>
      </c>
      <c r="I249" s="155" t="s">
        <v>55</v>
      </c>
      <c r="J249" s="128">
        <v>1270</v>
      </c>
      <c r="K249" s="199">
        <v>774</v>
      </c>
      <c r="L249" s="199">
        <v>5290</v>
      </c>
      <c r="M249" s="199">
        <f t="shared" si="3"/>
        <v>4094460</v>
      </c>
      <c r="N249" s="157" t="s">
        <v>3294</v>
      </c>
      <c r="O249" s="157" t="s">
        <v>2592</v>
      </c>
      <c r="P249" s="205"/>
      <c r="Q249" s="205"/>
      <c r="R249" s="205"/>
      <c r="S249" s="206"/>
    </row>
    <row r="250" spans="1:19" ht="29.1" customHeight="1">
      <c r="A250" s="166">
        <v>246</v>
      </c>
      <c r="B250" s="206"/>
      <c r="C250" s="206"/>
      <c r="D250" s="206"/>
      <c r="E250" s="206"/>
      <c r="F250" s="166" t="s">
        <v>3226</v>
      </c>
      <c r="G250" s="166" t="s">
        <v>3215</v>
      </c>
      <c r="H250" s="158" t="s">
        <v>386</v>
      </c>
      <c r="I250" s="155" t="s">
        <v>55</v>
      </c>
      <c r="J250" s="128">
        <v>1322</v>
      </c>
      <c r="K250" s="199">
        <v>1151</v>
      </c>
      <c r="L250" s="199">
        <v>5290</v>
      </c>
      <c r="M250" s="199">
        <f t="shared" si="3"/>
        <v>6088790</v>
      </c>
      <c r="N250" s="157" t="s">
        <v>3294</v>
      </c>
      <c r="O250" s="157" t="s">
        <v>2592</v>
      </c>
      <c r="P250" s="205"/>
      <c r="Q250" s="205"/>
      <c r="R250" s="205"/>
      <c r="S250" s="206"/>
    </row>
    <row r="251" spans="1:19" ht="29.1" customHeight="1">
      <c r="A251" s="166">
        <v>247</v>
      </c>
      <c r="B251" s="206"/>
      <c r="C251" s="206"/>
      <c r="D251" s="206"/>
      <c r="E251" s="206"/>
      <c r="F251" s="166" t="s">
        <v>3226</v>
      </c>
      <c r="G251" s="166" t="s">
        <v>3215</v>
      </c>
      <c r="H251" s="158" t="s">
        <v>387</v>
      </c>
      <c r="I251" s="155" t="s">
        <v>55</v>
      </c>
      <c r="J251" s="128">
        <v>1414</v>
      </c>
      <c r="K251" s="199">
        <v>1145</v>
      </c>
      <c r="L251" s="199">
        <v>5290</v>
      </c>
      <c r="M251" s="199">
        <f t="shared" si="3"/>
        <v>6057050</v>
      </c>
      <c r="N251" s="157" t="s">
        <v>3295</v>
      </c>
      <c r="O251" s="157" t="s">
        <v>3846</v>
      </c>
      <c r="P251" s="205"/>
      <c r="Q251" s="205"/>
      <c r="R251" s="205"/>
      <c r="S251" s="206"/>
    </row>
    <row r="252" spans="1:19" ht="29.1" customHeight="1">
      <c r="A252" s="166">
        <v>248</v>
      </c>
      <c r="B252" s="206"/>
      <c r="C252" s="206"/>
      <c r="D252" s="206"/>
      <c r="E252" s="206"/>
      <c r="F252" s="166" t="s">
        <v>3226</v>
      </c>
      <c r="G252" s="166" t="s">
        <v>3215</v>
      </c>
      <c r="H252" s="157" t="s">
        <v>187</v>
      </c>
      <c r="I252" s="155" t="s">
        <v>119</v>
      </c>
      <c r="J252" s="128">
        <v>7</v>
      </c>
      <c r="K252" s="199">
        <v>4</v>
      </c>
      <c r="L252" s="199">
        <v>1410</v>
      </c>
      <c r="M252" s="199">
        <f t="shared" si="3"/>
        <v>5640</v>
      </c>
      <c r="N252" s="157" t="s">
        <v>3190</v>
      </c>
      <c r="O252" s="157">
        <v>0</v>
      </c>
      <c r="P252" s="205"/>
      <c r="Q252" s="205"/>
      <c r="R252" s="205"/>
      <c r="S252" s="206"/>
    </row>
    <row r="253" spans="1:19" ht="29.1" customHeight="1">
      <c r="A253" s="166">
        <v>249</v>
      </c>
      <c r="B253" s="206"/>
      <c r="C253" s="206"/>
      <c r="D253" s="206"/>
      <c r="E253" s="206"/>
      <c r="F253" s="166" t="s">
        <v>3226</v>
      </c>
      <c r="G253" s="166" t="s">
        <v>3215</v>
      </c>
      <c r="H253" s="157" t="s">
        <v>184</v>
      </c>
      <c r="I253" s="155" t="s">
        <v>119</v>
      </c>
      <c r="J253" s="128">
        <v>714</v>
      </c>
      <c r="K253" s="199">
        <v>73</v>
      </c>
      <c r="L253" s="199">
        <v>1410</v>
      </c>
      <c r="M253" s="199">
        <f t="shared" si="3"/>
        <v>102930</v>
      </c>
      <c r="N253" s="157" t="s">
        <v>3275</v>
      </c>
      <c r="O253" s="157">
        <v>341</v>
      </c>
      <c r="P253" s="205"/>
      <c r="Q253" s="205"/>
      <c r="R253" s="205"/>
      <c r="S253" s="206"/>
    </row>
    <row r="254" spans="1:19" ht="29.1" customHeight="1">
      <c r="A254" s="166">
        <v>250</v>
      </c>
      <c r="B254" s="206"/>
      <c r="C254" s="206"/>
      <c r="D254" s="206"/>
      <c r="E254" s="206"/>
      <c r="F254" s="166" t="s">
        <v>3226</v>
      </c>
      <c r="G254" s="166" t="s">
        <v>3215</v>
      </c>
      <c r="H254" s="157" t="s">
        <v>186</v>
      </c>
      <c r="I254" s="155" t="s">
        <v>119</v>
      </c>
      <c r="J254" s="128">
        <v>276</v>
      </c>
      <c r="K254" s="199">
        <v>127</v>
      </c>
      <c r="L254" s="199">
        <v>1410</v>
      </c>
      <c r="M254" s="199">
        <f t="shared" si="3"/>
        <v>179070</v>
      </c>
      <c r="N254" s="157" t="s">
        <v>3190</v>
      </c>
      <c r="O254" s="157">
        <v>0</v>
      </c>
      <c r="P254" s="205"/>
      <c r="Q254" s="205"/>
      <c r="R254" s="205"/>
      <c r="S254" s="206"/>
    </row>
    <row r="255" spans="1:19" ht="29.1" customHeight="1">
      <c r="A255" s="166">
        <v>251</v>
      </c>
      <c r="B255" s="206"/>
      <c r="C255" s="206"/>
      <c r="D255" s="206"/>
      <c r="E255" s="206"/>
      <c r="F255" s="166" t="s">
        <v>3226</v>
      </c>
      <c r="G255" s="166" t="s">
        <v>3215</v>
      </c>
      <c r="H255" s="158" t="s">
        <v>397</v>
      </c>
      <c r="I255" s="155" t="s">
        <v>55</v>
      </c>
      <c r="J255" s="128">
        <v>1461</v>
      </c>
      <c r="K255" s="199">
        <v>1371</v>
      </c>
      <c r="L255" s="199">
        <v>5290</v>
      </c>
      <c r="M255" s="199">
        <f t="shared" si="3"/>
        <v>7252590</v>
      </c>
      <c r="N255" s="157" t="s">
        <v>3296</v>
      </c>
      <c r="O255" s="157" t="s">
        <v>3810</v>
      </c>
      <c r="P255" s="205"/>
      <c r="Q255" s="205"/>
      <c r="R255" s="205"/>
      <c r="S255" s="206"/>
    </row>
    <row r="256" spans="1:19" ht="29.1" customHeight="1">
      <c r="A256" s="166">
        <v>252</v>
      </c>
      <c r="B256" s="206"/>
      <c r="C256" s="206"/>
      <c r="D256" s="206"/>
      <c r="E256" s="206"/>
      <c r="F256" s="166" t="s">
        <v>3226</v>
      </c>
      <c r="G256" s="166" t="s">
        <v>3215</v>
      </c>
      <c r="H256" s="158" t="s">
        <v>390</v>
      </c>
      <c r="I256" s="155" t="s">
        <v>55</v>
      </c>
      <c r="J256" s="128">
        <v>1896</v>
      </c>
      <c r="K256" s="199">
        <v>978</v>
      </c>
      <c r="L256" s="199">
        <v>4770</v>
      </c>
      <c r="M256" s="199">
        <f t="shared" si="3"/>
        <v>4665060</v>
      </c>
      <c r="N256" s="157" t="s">
        <v>3240</v>
      </c>
      <c r="O256" s="157" t="s">
        <v>3847</v>
      </c>
      <c r="P256" s="205"/>
      <c r="Q256" s="205"/>
      <c r="R256" s="205"/>
      <c r="S256" s="206"/>
    </row>
    <row r="257" spans="1:19" ht="29.1" customHeight="1">
      <c r="A257" s="166">
        <v>253</v>
      </c>
      <c r="B257" s="206"/>
      <c r="C257" s="206"/>
      <c r="D257" s="206"/>
      <c r="E257" s="206"/>
      <c r="F257" s="166" t="s">
        <v>3226</v>
      </c>
      <c r="G257" s="166" t="s">
        <v>3215</v>
      </c>
      <c r="H257" s="158" t="s">
        <v>391</v>
      </c>
      <c r="I257" s="155" t="s">
        <v>55</v>
      </c>
      <c r="J257" s="128">
        <v>1740</v>
      </c>
      <c r="K257" s="199">
        <v>916</v>
      </c>
      <c r="L257" s="199">
        <v>4770</v>
      </c>
      <c r="M257" s="199">
        <f t="shared" si="3"/>
        <v>4369320</v>
      </c>
      <c r="N257" s="157" t="s">
        <v>3297</v>
      </c>
      <c r="O257" s="157" t="s">
        <v>3848</v>
      </c>
      <c r="P257" s="205"/>
      <c r="Q257" s="205"/>
      <c r="R257" s="205"/>
      <c r="S257" s="206"/>
    </row>
    <row r="258" spans="1:19" ht="29.1" customHeight="1">
      <c r="A258" s="166">
        <v>254</v>
      </c>
      <c r="B258" s="206"/>
      <c r="C258" s="206"/>
      <c r="D258" s="206"/>
      <c r="E258" s="206"/>
      <c r="F258" s="166" t="s">
        <v>3226</v>
      </c>
      <c r="G258" s="166" t="s">
        <v>3215</v>
      </c>
      <c r="H258" s="158" t="s">
        <v>392</v>
      </c>
      <c r="I258" s="155" t="s">
        <v>55</v>
      </c>
      <c r="J258" s="128">
        <v>1378</v>
      </c>
      <c r="K258" s="199">
        <v>712</v>
      </c>
      <c r="L258" s="199">
        <v>4770</v>
      </c>
      <c r="M258" s="199">
        <f t="shared" si="3"/>
        <v>3396240</v>
      </c>
      <c r="N258" s="157" t="s">
        <v>3297</v>
      </c>
      <c r="O258" s="157" t="s">
        <v>3848</v>
      </c>
      <c r="P258" s="205"/>
      <c r="Q258" s="205"/>
      <c r="R258" s="205"/>
      <c r="S258" s="206"/>
    </row>
    <row r="259" spans="1:19" ht="29.1" customHeight="1">
      <c r="A259" s="166">
        <v>255</v>
      </c>
      <c r="B259" s="206"/>
      <c r="C259" s="206"/>
      <c r="D259" s="206"/>
      <c r="E259" s="206"/>
      <c r="F259" s="166" t="s">
        <v>3226</v>
      </c>
      <c r="G259" s="166" t="s">
        <v>3215</v>
      </c>
      <c r="H259" s="158" t="s">
        <v>393</v>
      </c>
      <c r="I259" s="155" t="s">
        <v>55</v>
      </c>
      <c r="J259" s="128">
        <v>1220</v>
      </c>
      <c r="K259" s="199">
        <v>474</v>
      </c>
      <c r="L259" s="199">
        <v>4470</v>
      </c>
      <c r="M259" s="199">
        <f t="shared" si="3"/>
        <v>2118780</v>
      </c>
      <c r="N259" s="157" t="s">
        <v>3298</v>
      </c>
      <c r="O259" s="157" t="s">
        <v>3849</v>
      </c>
      <c r="P259" s="205"/>
      <c r="Q259" s="205"/>
      <c r="R259" s="205"/>
      <c r="S259" s="206"/>
    </row>
    <row r="260" spans="1:19" ht="29.1" customHeight="1">
      <c r="A260" s="166">
        <v>256</v>
      </c>
      <c r="B260" s="206"/>
      <c r="C260" s="206"/>
      <c r="D260" s="206"/>
      <c r="E260" s="206"/>
      <c r="F260" s="166" t="s">
        <v>3226</v>
      </c>
      <c r="G260" s="166" t="s">
        <v>3215</v>
      </c>
      <c r="H260" s="158" t="s">
        <v>394</v>
      </c>
      <c r="I260" s="155" t="s">
        <v>55</v>
      </c>
      <c r="J260" s="128">
        <v>1404</v>
      </c>
      <c r="K260" s="199">
        <v>551</v>
      </c>
      <c r="L260" s="199">
        <v>4300</v>
      </c>
      <c r="M260" s="199">
        <f t="shared" si="3"/>
        <v>2369300</v>
      </c>
      <c r="N260" s="157" t="s">
        <v>3298</v>
      </c>
      <c r="O260" s="157" t="s">
        <v>3849</v>
      </c>
      <c r="P260" s="205"/>
      <c r="Q260" s="205"/>
      <c r="R260" s="205"/>
      <c r="S260" s="206"/>
    </row>
    <row r="261" spans="1:19" ht="29.1" customHeight="1">
      <c r="A261" s="166">
        <v>257</v>
      </c>
      <c r="B261" s="206"/>
      <c r="C261" s="206"/>
      <c r="D261" s="206"/>
      <c r="E261" s="206"/>
      <c r="F261" s="166" t="s">
        <v>3226</v>
      </c>
      <c r="G261" s="166" t="s">
        <v>3215</v>
      </c>
      <c r="H261" s="158" t="s">
        <v>395</v>
      </c>
      <c r="I261" s="155" t="s">
        <v>55</v>
      </c>
      <c r="J261" s="128">
        <v>1679</v>
      </c>
      <c r="K261" s="199">
        <v>706</v>
      </c>
      <c r="L261" s="199">
        <v>4300</v>
      </c>
      <c r="M261" s="199">
        <f t="shared" ref="M261:M324" si="4">K261*L261</f>
        <v>3035800</v>
      </c>
      <c r="N261" s="157" t="s">
        <v>3299</v>
      </c>
      <c r="O261" s="157" t="s">
        <v>3843</v>
      </c>
      <c r="P261" s="205"/>
      <c r="Q261" s="205"/>
      <c r="R261" s="205"/>
      <c r="S261" s="206"/>
    </row>
    <row r="262" spans="1:19" ht="29.1" customHeight="1">
      <c r="A262" s="166">
        <v>258</v>
      </c>
      <c r="B262" s="206"/>
      <c r="C262" s="206"/>
      <c r="D262" s="206"/>
      <c r="E262" s="206"/>
      <c r="F262" s="166" t="s">
        <v>3226</v>
      </c>
      <c r="G262" s="166" t="s">
        <v>3215</v>
      </c>
      <c r="H262" s="158" t="s">
        <v>396</v>
      </c>
      <c r="I262" s="155" t="s">
        <v>55</v>
      </c>
      <c r="J262" s="128">
        <v>1398</v>
      </c>
      <c r="K262" s="199">
        <v>499</v>
      </c>
      <c r="L262" s="199">
        <v>4470</v>
      </c>
      <c r="M262" s="199">
        <f t="shared" si="4"/>
        <v>2230530</v>
      </c>
      <c r="N262" s="157" t="s">
        <v>3299</v>
      </c>
      <c r="O262" s="157" t="s">
        <v>3850</v>
      </c>
      <c r="P262" s="205"/>
      <c r="Q262" s="205"/>
      <c r="R262" s="205"/>
      <c r="S262" s="206"/>
    </row>
    <row r="263" spans="1:19" ht="29.1" customHeight="1">
      <c r="A263" s="166">
        <v>259</v>
      </c>
      <c r="B263" s="206"/>
      <c r="C263" s="206"/>
      <c r="D263" s="206"/>
      <c r="E263" s="206"/>
      <c r="F263" s="166" t="s">
        <v>3226</v>
      </c>
      <c r="G263" s="166" t="s">
        <v>3215</v>
      </c>
      <c r="H263" s="158" t="s">
        <v>400</v>
      </c>
      <c r="I263" s="155" t="s">
        <v>55</v>
      </c>
      <c r="J263" s="128">
        <v>1423</v>
      </c>
      <c r="K263" s="199">
        <v>332</v>
      </c>
      <c r="L263" s="199">
        <v>4470</v>
      </c>
      <c r="M263" s="199">
        <f t="shared" si="4"/>
        <v>1484040</v>
      </c>
      <c r="N263" s="157" t="s">
        <v>3300</v>
      </c>
      <c r="O263" s="157">
        <v>337</v>
      </c>
      <c r="P263" s="205"/>
      <c r="Q263" s="205"/>
      <c r="R263" s="205"/>
      <c r="S263" s="206"/>
    </row>
    <row r="264" spans="1:19" ht="29.1" customHeight="1">
      <c r="A264" s="166">
        <v>260</v>
      </c>
      <c r="B264" s="206"/>
      <c r="C264" s="206"/>
      <c r="D264" s="206"/>
      <c r="E264" s="206"/>
      <c r="F264" s="166" t="s">
        <v>3226</v>
      </c>
      <c r="G264" s="166" t="s">
        <v>3215</v>
      </c>
      <c r="H264" s="158" t="s">
        <v>398</v>
      </c>
      <c r="I264" s="155" t="s">
        <v>55</v>
      </c>
      <c r="J264" s="128">
        <v>1522</v>
      </c>
      <c r="K264" s="199">
        <v>274</v>
      </c>
      <c r="L264" s="199">
        <v>4300</v>
      </c>
      <c r="M264" s="199">
        <f t="shared" si="4"/>
        <v>1178200</v>
      </c>
      <c r="N264" s="157" t="s">
        <v>3300</v>
      </c>
      <c r="O264" s="157">
        <v>337</v>
      </c>
      <c r="P264" s="205"/>
      <c r="Q264" s="205"/>
      <c r="R264" s="205"/>
      <c r="S264" s="206"/>
    </row>
    <row r="265" spans="1:19" ht="29.1" customHeight="1">
      <c r="A265" s="166">
        <v>261</v>
      </c>
      <c r="B265" s="206"/>
      <c r="C265" s="206"/>
      <c r="D265" s="206"/>
      <c r="E265" s="206"/>
      <c r="F265" s="166" t="s">
        <v>3226</v>
      </c>
      <c r="G265" s="166" t="s">
        <v>3215</v>
      </c>
      <c r="H265" s="158" t="s">
        <v>399</v>
      </c>
      <c r="I265" s="155" t="s">
        <v>55</v>
      </c>
      <c r="J265" s="128">
        <v>2150</v>
      </c>
      <c r="K265" s="199">
        <v>83</v>
      </c>
      <c r="L265" s="199">
        <v>4300</v>
      </c>
      <c r="M265" s="199">
        <f t="shared" si="4"/>
        <v>356900</v>
      </c>
      <c r="N265" s="157" t="s">
        <v>3301</v>
      </c>
      <c r="O265" s="157">
        <v>247</v>
      </c>
      <c r="P265" s="205"/>
      <c r="Q265" s="205"/>
      <c r="R265" s="205"/>
      <c r="S265" s="206"/>
    </row>
    <row r="266" spans="1:19" ht="29.1" customHeight="1">
      <c r="A266" s="166">
        <v>262</v>
      </c>
      <c r="B266" s="206"/>
      <c r="C266" s="206"/>
      <c r="D266" s="206"/>
      <c r="E266" s="206"/>
      <c r="F266" s="166" t="s">
        <v>3226</v>
      </c>
      <c r="G266" s="166" t="s">
        <v>3215</v>
      </c>
      <c r="H266" s="157" t="s">
        <v>183</v>
      </c>
      <c r="I266" s="155" t="s">
        <v>54</v>
      </c>
      <c r="J266" s="128">
        <v>641</v>
      </c>
      <c r="K266" s="199">
        <v>641</v>
      </c>
      <c r="L266" s="199">
        <v>3320</v>
      </c>
      <c r="M266" s="199">
        <f t="shared" si="4"/>
        <v>2128120</v>
      </c>
      <c r="N266" s="157" t="s">
        <v>3302</v>
      </c>
      <c r="O266" s="157" t="s">
        <v>3851</v>
      </c>
      <c r="P266" s="205"/>
      <c r="Q266" s="205"/>
      <c r="R266" s="205"/>
      <c r="S266" s="206"/>
    </row>
    <row r="267" spans="1:19" ht="29.1" customHeight="1">
      <c r="A267" s="166">
        <v>263</v>
      </c>
      <c r="B267" s="206"/>
      <c r="C267" s="206"/>
      <c r="D267" s="206"/>
      <c r="E267" s="206"/>
      <c r="F267" s="166" t="s">
        <v>3226</v>
      </c>
      <c r="G267" s="166" t="s">
        <v>3215</v>
      </c>
      <c r="H267" s="157" t="s">
        <v>181</v>
      </c>
      <c r="I267" s="155" t="s">
        <v>182</v>
      </c>
      <c r="J267" s="128">
        <v>598</v>
      </c>
      <c r="K267" s="199">
        <v>598</v>
      </c>
      <c r="L267" s="199">
        <v>4600</v>
      </c>
      <c r="M267" s="199">
        <f t="shared" si="4"/>
        <v>2750800</v>
      </c>
      <c r="N267" s="157" t="s">
        <v>3302</v>
      </c>
      <c r="O267" s="157" t="s">
        <v>3852</v>
      </c>
      <c r="P267" s="205"/>
      <c r="Q267" s="205"/>
      <c r="R267" s="205"/>
      <c r="S267" s="206"/>
    </row>
    <row r="268" spans="1:19" ht="29.1" customHeight="1">
      <c r="A268" s="166">
        <v>264</v>
      </c>
      <c r="B268" s="206"/>
      <c r="C268" s="206"/>
      <c r="D268" s="206"/>
      <c r="E268" s="206"/>
      <c r="F268" s="166" t="s">
        <v>3226</v>
      </c>
      <c r="G268" s="166" t="s">
        <v>3215</v>
      </c>
      <c r="H268" s="158" t="s">
        <v>437</v>
      </c>
      <c r="I268" s="155" t="s">
        <v>109</v>
      </c>
      <c r="J268" s="128">
        <v>376</v>
      </c>
      <c r="K268" s="128">
        <v>376</v>
      </c>
      <c r="L268" s="128">
        <v>3050</v>
      </c>
      <c r="M268" s="199">
        <f t="shared" si="4"/>
        <v>1146800</v>
      </c>
      <c r="N268" s="157" t="s">
        <v>1820</v>
      </c>
      <c r="O268" s="157">
        <v>0</v>
      </c>
      <c r="P268" s="205"/>
      <c r="Q268" s="205"/>
      <c r="R268" s="205"/>
      <c r="S268" s="206"/>
    </row>
    <row r="269" spans="1:19" ht="29.1" customHeight="1">
      <c r="A269" s="166">
        <v>265</v>
      </c>
      <c r="B269" s="206"/>
      <c r="C269" s="206"/>
      <c r="D269" s="206"/>
      <c r="E269" s="206"/>
      <c r="F269" s="166" t="s">
        <v>3226</v>
      </c>
      <c r="G269" s="166" t="s">
        <v>3215</v>
      </c>
      <c r="H269" s="158" t="s">
        <v>433</v>
      </c>
      <c r="I269" s="155" t="s">
        <v>109</v>
      </c>
      <c r="J269" s="128">
        <v>397</v>
      </c>
      <c r="K269" s="128">
        <v>397</v>
      </c>
      <c r="L269" s="128">
        <v>3050</v>
      </c>
      <c r="M269" s="199">
        <f t="shared" si="4"/>
        <v>1210850</v>
      </c>
      <c r="N269" s="157" t="s">
        <v>2682</v>
      </c>
      <c r="O269" s="157">
        <v>334</v>
      </c>
      <c r="P269" s="205"/>
      <c r="Q269" s="205"/>
      <c r="R269" s="205"/>
      <c r="S269" s="206"/>
    </row>
    <row r="270" spans="1:19" ht="29.1" customHeight="1">
      <c r="A270" s="166">
        <v>266</v>
      </c>
      <c r="B270" s="206"/>
      <c r="C270" s="206"/>
      <c r="D270" s="206"/>
      <c r="E270" s="206"/>
      <c r="F270" s="166" t="s">
        <v>3226</v>
      </c>
      <c r="G270" s="166" t="s">
        <v>3215</v>
      </c>
      <c r="H270" s="158" t="s">
        <v>371</v>
      </c>
      <c r="I270" s="155" t="s">
        <v>119</v>
      </c>
      <c r="J270" s="128">
        <v>156</v>
      </c>
      <c r="K270" s="199">
        <v>156</v>
      </c>
      <c r="L270" s="199">
        <v>18100</v>
      </c>
      <c r="M270" s="199">
        <f t="shared" si="4"/>
        <v>2823600</v>
      </c>
      <c r="N270" s="157" t="s">
        <v>3190</v>
      </c>
      <c r="O270" s="157">
        <v>0</v>
      </c>
      <c r="P270" s="205"/>
      <c r="Q270" s="205"/>
      <c r="R270" s="205"/>
      <c r="S270" s="206"/>
    </row>
    <row r="271" spans="1:19" ht="29.1" customHeight="1">
      <c r="A271" s="166">
        <v>267</v>
      </c>
      <c r="B271" s="206"/>
      <c r="C271" s="206"/>
      <c r="D271" s="206"/>
      <c r="E271" s="206"/>
      <c r="F271" s="166" t="s">
        <v>3226</v>
      </c>
      <c r="G271" s="166" t="s">
        <v>3215</v>
      </c>
      <c r="H271" s="157" t="s">
        <v>180</v>
      </c>
      <c r="I271" s="155" t="s">
        <v>54</v>
      </c>
      <c r="J271" s="128">
        <v>182</v>
      </c>
      <c r="K271" s="128">
        <v>182</v>
      </c>
      <c r="L271" s="128">
        <v>2950</v>
      </c>
      <c r="M271" s="199">
        <f t="shared" si="4"/>
        <v>536900</v>
      </c>
      <c r="N271" s="157" t="s">
        <v>3294</v>
      </c>
      <c r="O271" s="157">
        <v>0</v>
      </c>
      <c r="P271" s="205"/>
      <c r="Q271" s="205"/>
      <c r="R271" s="205"/>
      <c r="S271" s="206"/>
    </row>
    <row r="272" spans="1:19" ht="29.1" customHeight="1">
      <c r="A272" s="166">
        <v>268</v>
      </c>
      <c r="B272" s="206"/>
      <c r="C272" s="206"/>
      <c r="D272" s="206"/>
      <c r="E272" s="206"/>
      <c r="F272" s="166" t="s">
        <v>3226</v>
      </c>
      <c r="G272" s="166" t="s">
        <v>3215</v>
      </c>
      <c r="H272" s="157" t="s">
        <v>212</v>
      </c>
      <c r="I272" s="155" t="s">
        <v>54</v>
      </c>
      <c r="J272" s="128">
        <v>119</v>
      </c>
      <c r="K272" s="199">
        <v>103</v>
      </c>
      <c r="L272" s="199">
        <v>5650</v>
      </c>
      <c r="M272" s="199">
        <f t="shared" si="4"/>
        <v>581950</v>
      </c>
      <c r="N272" s="157" t="s">
        <v>3303</v>
      </c>
      <c r="O272" s="157" t="s">
        <v>3853</v>
      </c>
      <c r="P272" s="205"/>
      <c r="Q272" s="205"/>
      <c r="R272" s="205"/>
      <c r="S272" s="206"/>
    </row>
    <row r="273" spans="1:19" ht="29.1" customHeight="1">
      <c r="A273" s="166">
        <v>269</v>
      </c>
      <c r="B273" s="206"/>
      <c r="C273" s="206"/>
      <c r="D273" s="206"/>
      <c r="E273" s="206"/>
      <c r="F273" s="166" t="s">
        <v>3226</v>
      </c>
      <c r="G273" s="166" t="s">
        <v>3215</v>
      </c>
      <c r="H273" s="157" t="s">
        <v>210</v>
      </c>
      <c r="I273" s="155" t="s">
        <v>119</v>
      </c>
      <c r="J273" s="128">
        <v>30</v>
      </c>
      <c r="K273" s="128">
        <v>30</v>
      </c>
      <c r="L273" s="128">
        <v>1510</v>
      </c>
      <c r="M273" s="199">
        <f t="shared" si="4"/>
        <v>45300</v>
      </c>
      <c r="N273" s="157" t="s">
        <v>3190</v>
      </c>
      <c r="O273" s="157">
        <v>0</v>
      </c>
      <c r="P273" s="205"/>
      <c r="Q273" s="205"/>
      <c r="R273" s="205"/>
      <c r="S273" s="206"/>
    </row>
    <row r="274" spans="1:19" ht="29.1" customHeight="1">
      <c r="A274" s="166">
        <v>270</v>
      </c>
      <c r="B274" s="206"/>
      <c r="C274" s="206"/>
      <c r="D274" s="206"/>
      <c r="E274" s="206"/>
      <c r="F274" s="166" t="s">
        <v>3226</v>
      </c>
      <c r="G274" s="166" t="s">
        <v>3215</v>
      </c>
      <c r="H274" s="157" t="s">
        <v>206</v>
      </c>
      <c r="I274" s="155" t="s">
        <v>166</v>
      </c>
      <c r="J274" s="128">
        <v>141</v>
      </c>
      <c r="K274" s="199">
        <v>38</v>
      </c>
      <c r="L274" s="199">
        <v>1510</v>
      </c>
      <c r="M274" s="199">
        <f t="shared" si="4"/>
        <v>57380</v>
      </c>
      <c r="N274" s="157" t="s">
        <v>3304</v>
      </c>
      <c r="O274" s="157">
        <v>339</v>
      </c>
      <c r="P274" s="205"/>
      <c r="Q274" s="205"/>
      <c r="R274" s="205"/>
      <c r="S274" s="206"/>
    </row>
    <row r="275" spans="1:19" ht="29.1" customHeight="1">
      <c r="A275" s="166">
        <v>271</v>
      </c>
      <c r="B275" s="206"/>
      <c r="C275" s="206"/>
      <c r="D275" s="206"/>
      <c r="E275" s="206"/>
      <c r="F275" s="166" t="s">
        <v>3226</v>
      </c>
      <c r="G275" s="166" t="s">
        <v>3215</v>
      </c>
      <c r="H275" s="157" t="s">
        <v>208</v>
      </c>
      <c r="I275" s="155" t="s">
        <v>119</v>
      </c>
      <c r="J275" s="128">
        <v>26</v>
      </c>
      <c r="K275" s="128">
        <v>26</v>
      </c>
      <c r="L275" s="128">
        <v>1510</v>
      </c>
      <c r="M275" s="199">
        <f t="shared" si="4"/>
        <v>39260</v>
      </c>
      <c r="N275" s="157" t="s">
        <v>3190</v>
      </c>
      <c r="O275" s="157">
        <v>0</v>
      </c>
      <c r="P275" s="205"/>
      <c r="Q275" s="205"/>
      <c r="R275" s="205"/>
      <c r="S275" s="206"/>
    </row>
    <row r="276" spans="1:19" ht="29.1" customHeight="1">
      <c r="A276" s="166">
        <v>272</v>
      </c>
      <c r="B276" s="206"/>
      <c r="C276" s="206"/>
      <c r="D276" s="206"/>
      <c r="E276" s="206"/>
      <c r="F276" s="166" t="s">
        <v>3226</v>
      </c>
      <c r="G276" s="166" t="s">
        <v>3215</v>
      </c>
      <c r="H276" s="157" t="s">
        <v>205</v>
      </c>
      <c r="I276" s="155" t="s">
        <v>119</v>
      </c>
      <c r="J276" s="128">
        <v>159</v>
      </c>
      <c r="K276" s="128">
        <v>159</v>
      </c>
      <c r="L276" s="128">
        <v>1510</v>
      </c>
      <c r="M276" s="199">
        <f t="shared" si="4"/>
        <v>240090</v>
      </c>
      <c r="N276" s="157" t="s">
        <v>3190</v>
      </c>
      <c r="O276" s="157">
        <v>0</v>
      </c>
      <c r="P276" s="205"/>
      <c r="Q276" s="205"/>
      <c r="R276" s="205"/>
      <c r="S276" s="206"/>
    </row>
    <row r="277" spans="1:19" ht="29.1" customHeight="1">
      <c r="A277" s="166">
        <v>273</v>
      </c>
      <c r="B277" s="206"/>
      <c r="C277" s="206"/>
      <c r="D277" s="206"/>
      <c r="E277" s="206"/>
      <c r="F277" s="166" t="s">
        <v>3226</v>
      </c>
      <c r="G277" s="166" t="s">
        <v>3215</v>
      </c>
      <c r="H277" s="157" t="s">
        <v>209</v>
      </c>
      <c r="I277" s="155" t="s">
        <v>119</v>
      </c>
      <c r="J277" s="128">
        <v>5</v>
      </c>
      <c r="K277" s="128">
        <v>5</v>
      </c>
      <c r="L277" s="128">
        <v>1510</v>
      </c>
      <c r="M277" s="199">
        <f t="shared" si="4"/>
        <v>7550</v>
      </c>
      <c r="N277" s="157" t="s">
        <v>3190</v>
      </c>
      <c r="O277" s="157">
        <v>0</v>
      </c>
      <c r="P277" s="205"/>
      <c r="Q277" s="205"/>
      <c r="R277" s="205"/>
      <c r="S277" s="206"/>
    </row>
    <row r="278" spans="1:19" ht="29.1" customHeight="1">
      <c r="A278" s="166">
        <v>274</v>
      </c>
      <c r="B278" s="206"/>
      <c r="C278" s="206"/>
      <c r="D278" s="206"/>
      <c r="E278" s="206"/>
      <c r="F278" s="166" t="s">
        <v>3226</v>
      </c>
      <c r="G278" s="166" t="s">
        <v>3215</v>
      </c>
      <c r="H278" s="157" t="s">
        <v>203</v>
      </c>
      <c r="I278" s="155" t="s">
        <v>119</v>
      </c>
      <c r="J278" s="128">
        <v>8</v>
      </c>
      <c r="K278" s="199">
        <v>8</v>
      </c>
      <c r="L278" s="199">
        <v>1510</v>
      </c>
      <c r="M278" s="199">
        <f t="shared" si="4"/>
        <v>12080</v>
      </c>
      <c r="N278" s="157" t="s">
        <v>3190</v>
      </c>
      <c r="O278" s="157">
        <v>0</v>
      </c>
      <c r="P278" s="205"/>
      <c r="Q278" s="205"/>
      <c r="R278" s="205"/>
      <c r="S278" s="206"/>
    </row>
    <row r="279" spans="1:19" ht="29.1" customHeight="1">
      <c r="A279" s="166">
        <v>275</v>
      </c>
      <c r="B279" s="206"/>
      <c r="C279" s="206"/>
      <c r="D279" s="206"/>
      <c r="E279" s="206"/>
      <c r="F279" s="166" t="s">
        <v>3226</v>
      </c>
      <c r="G279" s="166" t="s">
        <v>3215</v>
      </c>
      <c r="H279" s="157" t="s">
        <v>199</v>
      </c>
      <c r="I279" s="155" t="s">
        <v>119</v>
      </c>
      <c r="J279" s="128">
        <v>10</v>
      </c>
      <c r="K279" s="199">
        <v>10</v>
      </c>
      <c r="L279" s="199">
        <v>1510</v>
      </c>
      <c r="M279" s="199">
        <f t="shared" si="4"/>
        <v>15100</v>
      </c>
      <c r="N279" s="157" t="s">
        <v>3190</v>
      </c>
      <c r="O279" s="157">
        <v>0</v>
      </c>
      <c r="P279" s="205"/>
      <c r="Q279" s="205"/>
      <c r="R279" s="205"/>
      <c r="S279" s="206"/>
    </row>
    <row r="280" spans="1:19" ht="29.1" customHeight="1">
      <c r="A280" s="166">
        <v>276</v>
      </c>
      <c r="B280" s="206"/>
      <c r="C280" s="206"/>
      <c r="D280" s="206"/>
      <c r="E280" s="206"/>
      <c r="F280" s="166" t="s">
        <v>3226</v>
      </c>
      <c r="G280" s="166" t="s">
        <v>3215</v>
      </c>
      <c r="H280" s="157" t="s">
        <v>196</v>
      </c>
      <c r="I280" s="155" t="s">
        <v>166</v>
      </c>
      <c r="J280" s="128">
        <v>56</v>
      </c>
      <c r="K280" s="128">
        <v>56</v>
      </c>
      <c r="L280" s="128">
        <v>1510</v>
      </c>
      <c r="M280" s="199">
        <f t="shared" si="4"/>
        <v>84560</v>
      </c>
      <c r="N280" s="157" t="s">
        <v>3305</v>
      </c>
      <c r="O280" s="157">
        <v>0</v>
      </c>
      <c r="P280" s="205"/>
      <c r="Q280" s="205"/>
      <c r="R280" s="205"/>
      <c r="S280" s="206"/>
    </row>
    <row r="281" spans="1:19" ht="29.1" customHeight="1">
      <c r="A281" s="166">
        <v>277</v>
      </c>
      <c r="B281" s="206"/>
      <c r="C281" s="206"/>
      <c r="D281" s="206"/>
      <c r="E281" s="206"/>
      <c r="F281" s="166" t="s">
        <v>3226</v>
      </c>
      <c r="G281" s="166" t="s">
        <v>3215</v>
      </c>
      <c r="H281" s="157" t="s">
        <v>198</v>
      </c>
      <c r="I281" s="155" t="s">
        <v>119</v>
      </c>
      <c r="J281" s="128">
        <v>417</v>
      </c>
      <c r="K281" s="128">
        <v>417</v>
      </c>
      <c r="L281" s="128">
        <v>1510</v>
      </c>
      <c r="M281" s="199">
        <f t="shared" si="4"/>
        <v>629670</v>
      </c>
      <c r="N281" s="157" t="s">
        <v>3190</v>
      </c>
      <c r="O281" s="157">
        <v>0</v>
      </c>
      <c r="P281" s="205"/>
      <c r="Q281" s="205"/>
      <c r="R281" s="205"/>
      <c r="S281" s="206"/>
    </row>
    <row r="282" spans="1:19" ht="29.1" customHeight="1">
      <c r="A282" s="166">
        <v>278</v>
      </c>
      <c r="B282" s="206"/>
      <c r="C282" s="206"/>
      <c r="D282" s="206"/>
      <c r="E282" s="206"/>
      <c r="F282" s="166" t="s">
        <v>3226</v>
      </c>
      <c r="G282" s="166" t="s">
        <v>3215</v>
      </c>
      <c r="H282" s="157" t="s">
        <v>195</v>
      </c>
      <c r="I282" s="155" t="s">
        <v>54</v>
      </c>
      <c r="J282" s="128">
        <v>152</v>
      </c>
      <c r="K282" s="128">
        <v>152</v>
      </c>
      <c r="L282" s="128">
        <v>5650</v>
      </c>
      <c r="M282" s="199">
        <f t="shared" si="4"/>
        <v>858800</v>
      </c>
      <c r="N282" s="157" t="s">
        <v>3240</v>
      </c>
      <c r="O282" s="157" t="s">
        <v>3854</v>
      </c>
      <c r="P282" s="205"/>
      <c r="Q282" s="205"/>
      <c r="R282" s="205"/>
      <c r="S282" s="206"/>
    </row>
    <row r="283" spans="1:19" ht="29.1" customHeight="1">
      <c r="A283" s="166">
        <v>279</v>
      </c>
      <c r="B283" s="206"/>
      <c r="C283" s="206"/>
      <c r="D283" s="206"/>
      <c r="E283" s="206"/>
      <c r="F283" s="166" t="s">
        <v>3226</v>
      </c>
      <c r="G283" s="166" t="s">
        <v>3215</v>
      </c>
      <c r="H283" s="157" t="s">
        <v>200</v>
      </c>
      <c r="I283" s="155" t="s">
        <v>54</v>
      </c>
      <c r="J283" s="128">
        <v>196</v>
      </c>
      <c r="K283" s="128">
        <v>196</v>
      </c>
      <c r="L283" s="128">
        <v>5650</v>
      </c>
      <c r="M283" s="199">
        <f t="shared" si="4"/>
        <v>1107400</v>
      </c>
      <c r="N283" s="157" t="s">
        <v>3299</v>
      </c>
      <c r="O283" s="157">
        <v>156</v>
      </c>
      <c r="P283" s="205"/>
      <c r="Q283" s="205"/>
      <c r="R283" s="205"/>
      <c r="S283" s="206"/>
    </row>
    <row r="284" spans="1:19" ht="29.1" customHeight="1">
      <c r="A284" s="166">
        <v>280</v>
      </c>
      <c r="B284" s="206"/>
      <c r="C284" s="206"/>
      <c r="D284" s="206"/>
      <c r="E284" s="206"/>
      <c r="F284" s="166" t="s">
        <v>3226</v>
      </c>
      <c r="G284" s="166" t="s">
        <v>3215</v>
      </c>
      <c r="H284" s="157" t="s">
        <v>201</v>
      </c>
      <c r="I284" s="155" t="s">
        <v>166</v>
      </c>
      <c r="J284" s="128">
        <v>227</v>
      </c>
      <c r="K284" s="199">
        <v>90</v>
      </c>
      <c r="L284" s="199">
        <v>1510</v>
      </c>
      <c r="M284" s="199">
        <f t="shared" si="4"/>
        <v>135900</v>
      </c>
      <c r="N284" s="157" t="s">
        <v>3306</v>
      </c>
      <c r="O284" s="157">
        <v>0</v>
      </c>
      <c r="P284" s="205"/>
      <c r="Q284" s="205"/>
      <c r="R284" s="205"/>
      <c r="S284" s="206"/>
    </row>
    <row r="285" spans="1:19" ht="29.1" customHeight="1">
      <c r="A285" s="166">
        <v>281</v>
      </c>
      <c r="B285" s="206"/>
      <c r="C285" s="206"/>
      <c r="D285" s="206"/>
      <c r="E285" s="206"/>
      <c r="F285" s="166" t="s">
        <v>3226</v>
      </c>
      <c r="G285" s="166" t="s">
        <v>3215</v>
      </c>
      <c r="H285" s="157" t="s">
        <v>204</v>
      </c>
      <c r="I285" s="155" t="s">
        <v>54</v>
      </c>
      <c r="J285" s="128">
        <v>14</v>
      </c>
      <c r="K285" s="128">
        <v>14</v>
      </c>
      <c r="L285" s="128">
        <v>1510</v>
      </c>
      <c r="M285" s="199">
        <f t="shared" si="4"/>
        <v>21140</v>
      </c>
      <c r="N285" s="157" t="s">
        <v>3179</v>
      </c>
      <c r="O285" s="157">
        <v>0</v>
      </c>
      <c r="P285" s="205"/>
      <c r="Q285" s="205"/>
      <c r="R285" s="205"/>
      <c r="S285" s="206"/>
    </row>
    <row r="286" spans="1:19" ht="29.1" customHeight="1">
      <c r="A286" s="166">
        <v>282</v>
      </c>
      <c r="B286" s="206"/>
      <c r="C286" s="206"/>
      <c r="D286" s="206"/>
      <c r="E286" s="206"/>
      <c r="F286" s="166" t="s">
        <v>3226</v>
      </c>
      <c r="G286" s="166" t="s">
        <v>3215</v>
      </c>
      <c r="H286" s="158" t="s">
        <v>450</v>
      </c>
      <c r="I286" s="155" t="s">
        <v>109</v>
      </c>
      <c r="J286" s="128">
        <v>21</v>
      </c>
      <c r="K286" s="128">
        <v>21</v>
      </c>
      <c r="L286" s="199">
        <v>4230</v>
      </c>
      <c r="M286" s="199">
        <f t="shared" si="4"/>
        <v>88830</v>
      </c>
      <c r="N286" s="157" t="s">
        <v>3240</v>
      </c>
      <c r="O286" s="157" t="s">
        <v>3843</v>
      </c>
      <c r="P286" s="205"/>
      <c r="Q286" s="205"/>
      <c r="R286" s="205"/>
      <c r="S286" s="206"/>
    </row>
    <row r="287" spans="1:19" ht="29.1" customHeight="1">
      <c r="A287" s="166">
        <v>283</v>
      </c>
      <c r="B287" s="206"/>
      <c r="C287" s="206"/>
      <c r="D287" s="206"/>
      <c r="E287" s="206"/>
      <c r="F287" s="166" t="s">
        <v>3226</v>
      </c>
      <c r="G287" s="166" t="s">
        <v>3215</v>
      </c>
      <c r="H287" s="158" t="s">
        <v>448</v>
      </c>
      <c r="I287" s="155" t="s">
        <v>166</v>
      </c>
      <c r="J287" s="128">
        <v>694</v>
      </c>
      <c r="K287" s="199">
        <v>255</v>
      </c>
      <c r="L287" s="199">
        <v>1510</v>
      </c>
      <c r="M287" s="199">
        <f t="shared" si="4"/>
        <v>385050</v>
      </c>
      <c r="N287" s="157" t="s">
        <v>3307</v>
      </c>
      <c r="O287" s="157">
        <v>0</v>
      </c>
      <c r="P287" s="205"/>
      <c r="Q287" s="205"/>
      <c r="R287" s="205"/>
      <c r="S287" s="206"/>
    </row>
    <row r="288" spans="1:19" ht="29.1" customHeight="1">
      <c r="A288" s="166">
        <v>284</v>
      </c>
      <c r="B288" s="206"/>
      <c r="C288" s="206"/>
      <c r="D288" s="206"/>
      <c r="E288" s="206"/>
      <c r="F288" s="166" t="s">
        <v>3226</v>
      </c>
      <c r="G288" s="166" t="s">
        <v>3215</v>
      </c>
      <c r="H288" s="157" t="s">
        <v>190</v>
      </c>
      <c r="I288" s="155" t="s">
        <v>54</v>
      </c>
      <c r="J288" s="128">
        <v>426</v>
      </c>
      <c r="K288" s="199">
        <v>108</v>
      </c>
      <c r="L288" s="199">
        <v>4410</v>
      </c>
      <c r="M288" s="199">
        <f t="shared" si="4"/>
        <v>476280</v>
      </c>
      <c r="N288" s="157" t="s">
        <v>3293</v>
      </c>
      <c r="O288" s="157" t="s">
        <v>3844</v>
      </c>
      <c r="P288" s="205"/>
      <c r="Q288" s="205"/>
      <c r="R288" s="205"/>
      <c r="S288" s="206"/>
    </row>
    <row r="289" spans="1:19" ht="29.1" customHeight="1">
      <c r="A289" s="166">
        <v>285</v>
      </c>
      <c r="B289" s="206"/>
      <c r="C289" s="206"/>
      <c r="D289" s="206"/>
      <c r="E289" s="206"/>
      <c r="F289" s="166" t="s">
        <v>3226</v>
      </c>
      <c r="G289" s="166" t="s">
        <v>3215</v>
      </c>
      <c r="H289" s="157" t="s">
        <v>188</v>
      </c>
      <c r="I289" s="155" t="s">
        <v>55</v>
      </c>
      <c r="J289" s="128">
        <v>74</v>
      </c>
      <c r="K289" s="128">
        <v>74</v>
      </c>
      <c r="L289" s="128">
        <v>4600</v>
      </c>
      <c r="M289" s="199">
        <f t="shared" si="4"/>
        <v>340400</v>
      </c>
      <c r="N289" s="157" t="s">
        <v>3301</v>
      </c>
      <c r="O289" s="157">
        <v>344</v>
      </c>
      <c r="P289" s="205"/>
      <c r="Q289" s="205"/>
      <c r="R289" s="205"/>
      <c r="S289" s="206"/>
    </row>
    <row r="290" spans="1:19" ht="29.1" customHeight="1">
      <c r="A290" s="166">
        <v>286</v>
      </c>
      <c r="B290" s="206"/>
      <c r="C290" s="206"/>
      <c r="D290" s="206"/>
      <c r="E290" s="206"/>
      <c r="F290" s="166" t="s">
        <v>3226</v>
      </c>
      <c r="G290" s="166" t="s">
        <v>3215</v>
      </c>
      <c r="H290" s="157" t="s">
        <v>189</v>
      </c>
      <c r="I290" s="155" t="s">
        <v>55</v>
      </c>
      <c r="J290" s="128">
        <v>5</v>
      </c>
      <c r="K290" s="128">
        <v>5</v>
      </c>
      <c r="L290" s="128">
        <v>1510</v>
      </c>
      <c r="M290" s="199">
        <f t="shared" si="4"/>
        <v>7550</v>
      </c>
      <c r="N290" s="157" t="s">
        <v>3301</v>
      </c>
      <c r="O290" s="157">
        <v>344</v>
      </c>
      <c r="P290" s="205"/>
      <c r="Q290" s="205"/>
      <c r="R290" s="205"/>
      <c r="S290" s="206"/>
    </row>
    <row r="291" spans="1:19" ht="29.1" customHeight="1">
      <c r="A291" s="166">
        <v>287</v>
      </c>
      <c r="B291" s="206"/>
      <c r="C291" s="206"/>
      <c r="D291" s="206"/>
      <c r="E291" s="206"/>
      <c r="F291" s="166" t="s">
        <v>3226</v>
      </c>
      <c r="G291" s="166" t="s">
        <v>3215</v>
      </c>
      <c r="H291" s="158" t="s">
        <v>420</v>
      </c>
      <c r="I291" s="155" t="s">
        <v>166</v>
      </c>
      <c r="J291" s="128">
        <v>287</v>
      </c>
      <c r="K291" s="199">
        <v>12</v>
      </c>
      <c r="L291" s="199">
        <v>1510</v>
      </c>
      <c r="M291" s="199">
        <f t="shared" si="4"/>
        <v>18120</v>
      </c>
      <c r="N291" s="157" t="s">
        <v>1821</v>
      </c>
      <c r="O291" s="157">
        <v>0</v>
      </c>
      <c r="P291" s="205"/>
      <c r="Q291" s="205"/>
      <c r="R291" s="205"/>
      <c r="S291" s="206"/>
    </row>
    <row r="292" spans="1:19" ht="29.1" customHeight="1">
      <c r="A292" s="166">
        <v>288</v>
      </c>
      <c r="B292" s="206"/>
      <c r="C292" s="206"/>
      <c r="D292" s="206"/>
      <c r="E292" s="206"/>
      <c r="F292" s="166" t="s">
        <v>3226</v>
      </c>
      <c r="G292" s="166" t="s">
        <v>3215</v>
      </c>
      <c r="H292" s="158" t="s">
        <v>446</v>
      </c>
      <c r="I292" s="155" t="s">
        <v>166</v>
      </c>
      <c r="J292" s="128">
        <v>234</v>
      </c>
      <c r="K292" s="199">
        <v>52</v>
      </c>
      <c r="L292" s="199">
        <v>1510</v>
      </c>
      <c r="M292" s="199">
        <f t="shared" si="4"/>
        <v>78520</v>
      </c>
      <c r="N292" s="157" t="s">
        <v>3369</v>
      </c>
      <c r="O292" s="157">
        <v>0</v>
      </c>
      <c r="P292" s="205"/>
      <c r="Q292" s="205"/>
      <c r="R292" s="205"/>
      <c r="S292" s="206"/>
    </row>
    <row r="293" spans="1:19" ht="29.1" customHeight="1">
      <c r="A293" s="166">
        <v>289</v>
      </c>
      <c r="B293" s="206"/>
      <c r="C293" s="206"/>
      <c r="D293" s="206"/>
      <c r="E293" s="206"/>
      <c r="F293" s="166" t="s">
        <v>3226</v>
      </c>
      <c r="G293" s="166" t="s">
        <v>3215</v>
      </c>
      <c r="H293" s="158" t="s">
        <v>3102</v>
      </c>
      <c r="I293" s="155" t="s">
        <v>109</v>
      </c>
      <c r="J293" s="128">
        <v>3074</v>
      </c>
      <c r="K293" s="199">
        <v>30</v>
      </c>
      <c r="L293" s="199">
        <v>386</v>
      </c>
      <c r="M293" s="199">
        <f t="shared" si="4"/>
        <v>11580</v>
      </c>
      <c r="N293" s="157" t="s">
        <v>3370</v>
      </c>
      <c r="O293" s="157" t="s">
        <v>3855</v>
      </c>
      <c r="P293" s="205"/>
      <c r="Q293" s="205"/>
      <c r="R293" s="205"/>
      <c r="S293" s="206"/>
    </row>
    <row r="294" spans="1:19" ht="29.1" customHeight="1">
      <c r="A294" s="166">
        <v>290</v>
      </c>
      <c r="B294" s="206"/>
      <c r="C294" s="206"/>
      <c r="D294" s="206"/>
      <c r="E294" s="206"/>
      <c r="F294" s="166" t="s">
        <v>3226</v>
      </c>
      <c r="G294" s="166" t="s">
        <v>3215</v>
      </c>
      <c r="H294" s="158" t="s">
        <v>445</v>
      </c>
      <c r="I294" s="155" t="s">
        <v>109</v>
      </c>
      <c r="J294" s="128">
        <v>6843</v>
      </c>
      <c r="K294" s="199">
        <v>154</v>
      </c>
      <c r="L294" s="199">
        <v>315</v>
      </c>
      <c r="M294" s="199">
        <f t="shared" si="4"/>
        <v>48510</v>
      </c>
      <c r="N294" s="157" t="s">
        <v>3371</v>
      </c>
      <c r="O294" s="157" t="s">
        <v>3856</v>
      </c>
      <c r="P294" s="205"/>
      <c r="Q294" s="205"/>
      <c r="R294" s="205"/>
      <c r="S294" s="206"/>
    </row>
    <row r="295" spans="1:19" ht="29.1" customHeight="1">
      <c r="A295" s="166">
        <v>291</v>
      </c>
      <c r="B295" s="206"/>
      <c r="C295" s="206"/>
      <c r="D295" s="206"/>
      <c r="E295" s="206"/>
      <c r="F295" s="166" t="s">
        <v>3226</v>
      </c>
      <c r="G295" s="166" t="s">
        <v>3215</v>
      </c>
      <c r="H295" s="157" t="s">
        <v>185</v>
      </c>
      <c r="I295" s="155" t="s">
        <v>54</v>
      </c>
      <c r="J295" s="128">
        <v>988</v>
      </c>
      <c r="K295" s="199">
        <v>48</v>
      </c>
      <c r="L295" s="199">
        <v>4100</v>
      </c>
      <c r="M295" s="199">
        <f t="shared" si="4"/>
        <v>196800</v>
      </c>
      <c r="N295" s="157" t="s">
        <v>3372</v>
      </c>
      <c r="O295" s="157">
        <v>247</v>
      </c>
      <c r="P295" s="205"/>
      <c r="Q295" s="205"/>
      <c r="R295" s="205"/>
      <c r="S295" s="206"/>
    </row>
    <row r="296" spans="1:19" ht="29.1" customHeight="1">
      <c r="A296" s="166">
        <v>292</v>
      </c>
      <c r="B296" s="206"/>
      <c r="C296" s="206"/>
      <c r="D296" s="206"/>
      <c r="E296" s="206"/>
      <c r="F296" s="166" t="s">
        <v>3226</v>
      </c>
      <c r="G296" s="166" t="s">
        <v>3215</v>
      </c>
      <c r="H296" s="158" t="s">
        <v>444</v>
      </c>
      <c r="I296" s="155" t="s">
        <v>166</v>
      </c>
      <c r="J296" s="128">
        <v>515</v>
      </c>
      <c r="K296" s="199">
        <v>227</v>
      </c>
      <c r="L296" s="199">
        <v>1510</v>
      </c>
      <c r="M296" s="199">
        <f t="shared" si="4"/>
        <v>342770</v>
      </c>
      <c r="N296" s="157" t="s">
        <v>3373</v>
      </c>
      <c r="O296" s="157" t="s">
        <v>3857</v>
      </c>
      <c r="P296" s="205"/>
      <c r="Q296" s="205"/>
      <c r="R296" s="205"/>
      <c r="S296" s="206"/>
    </row>
    <row r="297" spans="1:19" ht="29.1" customHeight="1">
      <c r="A297" s="166">
        <v>293</v>
      </c>
      <c r="B297" s="206"/>
      <c r="C297" s="206"/>
      <c r="D297" s="206"/>
      <c r="E297" s="206"/>
      <c r="F297" s="166" t="s">
        <v>3226</v>
      </c>
      <c r="G297" s="166" t="s">
        <v>3215</v>
      </c>
      <c r="H297" s="158" t="s">
        <v>443</v>
      </c>
      <c r="I297" s="155" t="s">
        <v>166</v>
      </c>
      <c r="J297" s="128">
        <v>198</v>
      </c>
      <c r="K297" s="199">
        <v>10</v>
      </c>
      <c r="L297" s="199">
        <v>1510</v>
      </c>
      <c r="M297" s="199">
        <f t="shared" si="4"/>
        <v>15100</v>
      </c>
      <c r="N297" s="157" t="s">
        <v>3374</v>
      </c>
      <c r="O297" s="157">
        <v>0</v>
      </c>
      <c r="P297" s="205"/>
      <c r="Q297" s="205"/>
      <c r="R297" s="205"/>
      <c r="S297" s="206"/>
    </row>
    <row r="298" spans="1:19" ht="29.1" customHeight="1">
      <c r="A298" s="166">
        <v>294</v>
      </c>
      <c r="B298" s="206"/>
      <c r="C298" s="206"/>
      <c r="D298" s="206"/>
      <c r="E298" s="206"/>
      <c r="F298" s="166" t="s">
        <v>3226</v>
      </c>
      <c r="G298" s="166" t="s">
        <v>3215</v>
      </c>
      <c r="H298" s="158" t="s">
        <v>441</v>
      </c>
      <c r="I298" s="155" t="s">
        <v>166</v>
      </c>
      <c r="J298" s="128">
        <v>992</v>
      </c>
      <c r="K298" s="199">
        <v>551</v>
      </c>
      <c r="L298" s="199">
        <v>1510</v>
      </c>
      <c r="M298" s="199">
        <f t="shared" si="4"/>
        <v>832010</v>
      </c>
      <c r="N298" s="157" t="s">
        <v>3375</v>
      </c>
      <c r="O298" s="157">
        <v>0</v>
      </c>
      <c r="P298" s="205"/>
      <c r="Q298" s="205"/>
      <c r="R298" s="205"/>
      <c r="S298" s="206"/>
    </row>
    <row r="299" spans="1:19" ht="29.1" customHeight="1">
      <c r="A299" s="166">
        <v>295</v>
      </c>
      <c r="B299" s="206"/>
      <c r="C299" s="206"/>
      <c r="D299" s="206"/>
      <c r="E299" s="206"/>
      <c r="F299" s="166" t="s">
        <v>3226</v>
      </c>
      <c r="G299" s="166" t="s">
        <v>3215</v>
      </c>
      <c r="H299" s="158" t="s">
        <v>442</v>
      </c>
      <c r="I299" s="155" t="s">
        <v>109</v>
      </c>
      <c r="J299" s="128">
        <v>793</v>
      </c>
      <c r="K299" s="199">
        <v>38</v>
      </c>
      <c r="L299" s="199">
        <v>620</v>
      </c>
      <c r="M299" s="199">
        <f t="shared" si="4"/>
        <v>23560</v>
      </c>
      <c r="N299" s="157" t="s">
        <v>3375</v>
      </c>
      <c r="O299" s="157">
        <v>0</v>
      </c>
      <c r="P299" s="205"/>
      <c r="Q299" s="205"/>
      <c r="R299" s="205"/>
      <c r="S299" s="206"/>
    </row>
    <row r="300" spans="1:19" ht="29.1" customHeight="1">
      <c r="A300" s="166">
        <v>296</v>
      </c>
      <c r="B300" s="206"/>
      <c r="C300" s="206"/>
      <c r="D300" s="206"/>
      <c r="E300" s="206"/>
      <c r="F300" s="166" t="s">
        <v>3226</v>
      </c>
      <c r="G300" s="166" t="s">
        <v>3215</v>
      </c>
      <c r="H300" s="158" t="s">
        <v>419</v>
      </c>
      <c r="I300" s="155" t="s">
        <v>166</v>
      </c>
      <c r="J300" s="128">
        <v>2463</v>
      </c>
      <c r="K300" s="199">
        <v>1970</v>
      </c>
      <c r="L300" s="199">
        <v>1510</v>
      </c>
      <c r="M300" s="199">
        <f t="shared" si="4"/>
        <v>2974700</v>
      </c>
      <c r="N300" s="157" t="s">
        <v>1821</v>
      </c>
      <c r="O300" s="157">
        <v>0</v>
      </c>
      <c r="P300" s="205"/>
      <c r="Q300" s="205"/>
      <c r="R300" s="205"/>
      <c r="S300" s="206"/>
    </row>
    <row r="301" spans="1:19" ht="29.1" customHeight="1">
      <c r="A301" s="166">
        <v>297</v>
      </c>
      <c r="B301" s="206"/>
      <c r="C301" s="206"/>
      <c r="D301" s="206"/>
      <c r="E301" s="206"/>
      <c r="F301" s="166" t="s">
        <v>3226</v>
      </c>
      <c r="G301" s="166" t="s">
        <v>3215</v>
      </c>
      <c r="H301" s="158" t="s">
        <v>440</v>
      </c>
      <c r="I301" s="155" t="s">
        <v>109</v>
      </c>
      <c r="J301" s="128">
        <v>793</v>
      </c>
      <c r="K301" s="199">
        <v>694</v>
      </c>
      <c r="L301" s="199">
        <v>402</v>
      </c>
      <c r="M301" s="199">
        <f t="shared" si="4"/>
        <v>278988</v>
      </c>
      <c r="N301" s="157" t="s">
        <v>3712</v>
      </c>
      <c r="O301" s="157" t="s">
        <v>3858</v>
      </c>
      <c r="P301" s="205"/>
      <c r="Q301" s="205"/>
      <c r="R301" s="205"/>
      <c r="S301" s="206"/>
    </row>
    <row r="302" spans="1:19" ht="29.1" customHeight="1">
      <c r="A302" s="166">
        <v>298</v>
      </c>
      <c r="B302" s="206"/>
      <c r="C302" s="206"/>
      <c r="D302" s="206"/>
      <c r="E302" s="206"/>
      <c r="F302" s="166" t="s">
        <v>3226</v>
      </c>
      <c r="G302" s="166" t="s">
        <v>3215</v>
      </c>
      <c r="H302" s="158" t="s">
        <v>438</v>
      </c>
      <c r="I302" s="155" t="s">
        <v>109</v>
      </c>
      <c r="J302" s="128">
        <v>3622</v>
      </c>
      <c r="K302" s="199">
        <v>3622</v>
      </c>
      <c r="L302" s="199">
        <v>379</v>
      </c>
      <c r="M302" s="199">
        <f t="shared" si="4"/>
        <v>1372738</v>
      </c>
      <c r="N302" s="157" t="s">
        <v>1820</v>
      </c>
      <c r="O302" s="157">
        <v>0</v>
      </c>
      <c r="P302" s="205"/>
      <c r="Q302" s="205"/>
      <c r="R302" s="205"/>
      <c r="S302" s="206"/>
    </row>
    <row r="303" spans="1:19" ht="29.1" customHeight="1">
      <c r="A303" s="166">
        <v>299</v>
      </c>
      <c r="B303" s="206"/>
      <c r="C303" s="206"/>
      <c r="D303" s="206"/>
      <c r="E303" s="206"/>
      <c r="F303" s="166" t="s">
        <v>3226</v>
      </c>
      <c r="G303" s="166" t="s">
        <v>3215</v>
      </c>
      <c r="H303" s="158" t="s">
        <v>436</v>
      </c>
      <c r="I303" s="155" t="s">
        <v>166</v>
      </c>
      <c r="J303" s="128">
        <v>595</v>
      </c>
      <c r="K303" s="199">
        <v>512</v>
      </c>
      <c r="L303" s="199">
        <v>1510</v>
      </c>
      <c r="M303" s="199">
        <f t="shared" si="4"/>
        <v>773120</v>
      </c>
      <c r="N303" s="157" t="s">
        <v>3389</v>
      </c>
      <c r="O303" s="157" t="s">
        <v>3859</v>
      </c>
      <c r="P303" s="205"/>
      <c r="Q303" s="205"/>
      <c r="R303" s="205"/>
      <c r="S303" s="206"/>
    </row>
    <row r="304" spans="1:19" ht="29.1" customHeight="1">
      <c r="A304" s="166">
        <v>300</v>
      </c>
      <c r="B304" s="206"/>
      <c r="C304" s="206"/>
      <c r="D304" s="206"/>
      <c r="E304" s="206"/>
      <c r="F304" s="166" t="s">
        <v>3226</v>
      </c>
      <c r="G304" s="166" t="s">
        <v>3215</v>
      </c>
      <c r="H304" s="158" t="s">
        <v>439</v>
      </c>
      <c r="I304" s="155" t="s">
        <v>109</v>
      </c>
      <c r="J304" s="128">
        <v>7636</v>
      </c>
      <c r="K304" s="199">
        <v>1496</v>
      </c>
      <c r="L304" s="199">
        <v>379</v>
      </c>
      <c r="M304" s="199">
        <f t="shared" si="4"/>
        <v>566984</v>
      </c>
      <c r="N304" s="157" t="s">
        <v>1820</v>
      </c>
      <c r="O304" s="157">
        <v>0</v>
      </c>
      <c r="P304" s="205"/>
      <c r="Q304" s="205"/>
      <c r="R304" s="205"/>
      <c r="S304" s="206"/>
    </row>
    <row r="305" spans="1:19" ht="29.1" customHeight="1">
      <c r="A305" s="166">
        <v>301</v>
      </c>
      <c r="B305" s="206"/>
      <c r="C305" s="206"/>
      <c r="D305" s="206"/>
      <c r="E305" s="206"/>
      <c r="F305" s="166" t="s">
        <v>3226</v>
      </c>
      <c r="G305" s="166" t="s">
        <v>3215</v>
      </c>
      <c r="H305" s="158" t="s">
        <v>435</v>
      </c>
      <c r="I305" s="155" t="s">
        <v>109</v>
      </c>
      <c r="J305" s="128">
        <v>25488</v>
      </c>
      <c r="K305" s="199">
        <v>54</v>
      </c>
      <c r="L305" s="199">
        <v>354</v>
      </c>
      <c r="M305" s="199">
        <f t="shared" si="4"/>
        <v>19116</v>
      </c>
      <c r="N305" s="157" t="s">
        <v>1820</v>
      </c>
      <c r="O305" s="157">
        <v>0</v>
      </c>
      <c r="P305" s="205"/>
      <c r="Q305" s="205"/>
      <c r="R305" s="205"/>
      <c r="S305" s="206"/>
    </row>
    <row r="306" spans="1:19" ht="29.1" customHeight="1">
      <c r="A306" s="166">
        <v>302</v>
      </c>
      <c r="B306" s="206"/>
      <c r="C306" s="206"/>
      <c r="D306" s="206"/>
      <c r="E306" s="206"/>
      <c r="F306" s="166" t="s">
        <v>3226</v>
      </c>
      <c r="G306" s="166" t="s">
        <v>3215</v>
      </c>
      <c r="H306" s="157" t="s">
        <v>175</v>
      </c>
      <c r="I306" s="155" t="s">
        <v>3104</v>
      </c>
      <c r="J306" s="128">
        <v>317</v>
      </c>
      <c r="K306" s="199">
        <v>156</v>
      </c>
      <c r="L306" s="199">
        <v>2950</v>
      </c>
      <c r="M306" s="199">
        <f t="shared" si="4"/>
        <v>460200</v>
      </c>
      <c r="N306" s="157" t="s">
        <v>3376</v>
      </c>
      <c r="O306" s="157" t="s">
        <v>3860</v>
      </c>
      <c r="P306" s="205"/>
      <c r="Q306" s="205"/>
      <c r="R306" s="205"/>
      <c r="S306" s="206"/>
    </row>
    <row r="307" spans="1:19" ht="29.1" customHeight="1">
      <c r="A307" s="166">
        <v>303</v>
      </c>
      <c r="B307" s="206"/>
      <c r="C307" s="206"/>
      <c r="D307" s="206"/>
      <c r="E307" s="206"/>
      <c r="F307" s="166" t="s">
        <v>3226</v>
      </c>
      <c r="G307" s="166" t="s">
        <v>3215</v>
      </c>
      <c r="H307" s="158" t="s">
        <v>434</v>
      </c>
      <c r="I307" s="155" t="s">
        <v>166</v>
      </c>
      <c r="J307" s="128">
        <v>198</v>
      </c>
      <c r="K307" s="128">
        <v>198</v>
      </c>
      <c r="L307" s="199">
        <v>1510</v>
      </c>
      <c r="M307" s="199">
        <f t="shared" si="4"/>
        <v>298980</v>
      </c>
      <c r="N307" s="157" t="s">
        <v>2682</v>
      </c>
      <c r="O307" s="157">
        <v>334</v>
      </c>
      <c r="P307" s="205"/>
      <c r="Q307" s="205"/>
      <c r="R307" s="205"/>
      <c r="S307" s="206"/>
    </row>
    <row r="308" spans="1:19" ht="29.1" customHeight="1">
      <c r="A308" s="166">
        <v>304</v>
      </c>
      <c r="B308" s="206"/>
      <c r="C308" s="206"/>
      <c r="D308" s="206"/>
      <c r="E308" s="206"/>
      <c r="F308" s="166" t="s">
        <v>3226</v>
      </c>
      <c r="G308" s="166" t="s">
        <v>3215</v>
      </c>
      <c r="H308" s="157" t="s">
        <v>174</v>
      </c>
      <c r="I308" s="155" t="s">
        <v>54</v>
      </c>
      <c r="J308" s="128">
        <v>1138</v>
      </c>
      <c r="K308" s="199">
        <v>332</v>
      </c>
      <c r="L308" s="199">
        <v>2950</v>
      </c>
      <c r="M308" s="199">
        <f t="shared" si="4"/>
        <v>979400</v>
      </c>
      <c r="N308" s="157" t="s">
        <v>3376</v>
      </c>
      <c r="O308" s="157" t="s">
        <v>3861</v>
      </c>
      <c r="P308" s="205"/>
      <c r="Q308" s="205"/>
      <c r="R308" s="205"/>
      <c r="S308" s="206"/>
    </row>
    <row r="309" spans="1:19" ht="29.1" customHeight="1">
      <c r="A309" s="166">
        <v>305</v>
      </c>
      <c r="B309" s="206"/>
      <c r="C309" s="206"/>
      <c r="D309" s="206"/>
      <c r="E309" s="206"/>
      <c r="F309" s="166" t="s">
        <v>3226</v>
      </c>
      <c r="G309" s="166" t="s">
        <v>3215</v>
      </c>
      <c r="H309" s="158" t="s">
        <v>417</v>
      </c>
      <c r="I309" s="155" t="s">
        <v>119</v>
      </c>
      <c r="J309" s="128">
        <v>4880</v>
      </c>
      <c r="K309" s="199">
        <v>208</v>
      </c>
      <c r="L309" s="199">
        <v>1510</v>
      </c>
      <c r="M309" s="199">
        <f t="shared" si="4"/>
        <v>314080</v>
      </c>
      <c r="N309" s="157" t="s">
        <v>1821</v>
      </c>
      <c r="O309" s="157">
        <v>0</v>
      </c>
      <c r="P309" s="205"/>
      <c r="Q309" s="205"/>
      <c r="R309" s="205"/>
      <c r="S309" s="206"/>
    </row>
    <row r="310" spans="1:19" ht="29.1" customHeight="1">
      <c r="A310" s="166">
        <v>306</v>
      </c>
      <c r="B310" s="206"/>
      <c r="C310" s="206"/>
      <c r="D310" s="206"/>
      <c r="E310" s="206"/>
      <c r="F310" s="166" t="s">
        <v>3226</v>
      </c>
      <c r="G310" s="166" t="s">
        <v>3215</v>
      </c>
      <c r="H310" s="158" t="s">
        <v>411</v>
      </c>
      <c r="I310" s="155" t="s">
        <v>55</v>
      </c>
      <c r="J310" s="128">
        <v>1479</v>
      </c>
      <c r="K310" s="199">
        <v>1083</v>
      </c>
      <c r="L310" s="199">
        <v>4300</v>
      </c>
      <c r="M310" s="199">
        <f t="shared" si="4"/>
        <v>4656900</v>
      </c>
      <c r="N310" s="157" t="s">
        <v>3377</v>
      </c>
      <c r="O310" s="157" t="s">
        <v>3862</v>
      </c>
      <c r="P310" s="205"/>
      <c r="Q310" s="205"/>
      <c r="R310" s="205"/>
      <c r="S310" s="206"/>
    </row>
    <row r="311" spans="1:19" ht="29.1" customHeight="1">
      <c r="A311" s="166">
        <v>307</v>
      </c>
      <c r="B311" s="206"/>
      <c r="C311" s="206"/>
      <c r="D311" s="206"/>
      <c r="E311" s="206"/>
      <c r="F311" s="166" t="s">
        <v>3226</v>
      </c>
      <c r="G311" s="166" t="s">
        <v>3215</v>
      </c>
      <c r="H311" s="158" t="s">
        <v>401</v>
      </c>
      <c r="I311" s="155" t="s">
        <v>55</v>
      </c>
      <c r="J311" s="128">
        <v>1634</v>
      </c>
      <c r="K311" s="199">
        <v>919</v>
      </c>
      <c r="L311" s="199">
        <v>4300</v>
      </c>
      <c r="M311" s="199">
        <f t="shared" si="4"/>
        <v>3951700</v>
      </c>
      <c r="N311" s="157" t="s">
        <v>3377</v>
      </c>
      <c r="O311" s="157" t="s">
        <v>3863</v>
      </c>
      <c r="P311" s="205"/>
      <c r="Q311" s="205"/>
      <c r="R311" s="205"/>
      <c r="S311" s="206"/>
    </row>
    <row r="312" spans="1:19" ht="29.1" customHeight="1">
      <c r="A312" s="166">
        <v>308</v>
      </c>
      <c r="B312" s="206"/>
      <c r="C312" s="206"/>
      <c r="D312" s="206"/>
      <c r="E312" s="206"/>
      <c r="F312" s="166" t="s">
        <v>3226</v>
      </c>
      <c r="G312" s="166" t="s">
        <v>3215</v>
      </c>
      <c r="H312" s="158" t="s">
        <v>402</v>
      </c>
      <c r="I312" s="155" t="s">
        <v>55</v>
      </c>
      <c r="J312" s="128">
        <v>1169</v>
      </c>
      <c r="K312" s="199">
        <v>615</v>
      </c>
      <c r="L312" s="199">
        <v>4300</v>
      </c>
      <c r="M312" s="199">
        <f t="shared" si="4"/>
        <v>2644500</v>
      </c>
      <c r="N312" s="157" t="s">
        <v>3360</v>
      </c>
      <c r="O312" s="157">
        <v>350</v>
      </c>
      <c r="P312" s="205"/>
      <c r="Q312" s="205"/>
      <c r="R312" s="205"/>
      <c r="S312" s="206"/>
    </row>
    <row r="313" spans="1:19" ht="29.1" customHeight="1">
      <c r="A313" s="166">
        <v>309</v>
      </c>
      <c r="B313" s="206"/>
      <c r="C313" s="206"/>
      <c r="D313" s="206"/>
      <c r="E313" s="206"/>
      <c r="F313" s="166" t="s">
        <v>3226</v>
      </c>
      <c r="G313" s="166" t="s">
        <v>3215</v>
      </c>
      <c r="H313" s="158" t="s">
        <v>403</v>
      </c>
      <c r="I313" s="155" t="s">
        <v>55</v>
      </c>
      <c r="J313" s="128">
        <v>1139</v>
      </c>
      <c r="K313" s="199">
        <v>446</v>
      </c>
      <c r="L313" s="199">
        <v>4300</v>
      </c>
      <c r="M313" s="199">
        <f t="shared" si="4"/>
        <v>1917800</v>
      </c>
      <c r="N313" s="157" t="s">
        <v>3240</v>
      </c>
      <c r="O313" s="157">
        <v>160</v>
      </c>
      <c r="P313" s="205"/>
      <c r="Q313" s="205"/>
      <c r="R313" s="205"/>
      <c r="S313" s="206"/>
    </row>
    <row r="314" spans="1:19" ht="29.1" customHeight="1">
      <c r="A314" s="166">
        <v>310</v>
      </c>
      <c r="B314" s="206"/>
      <c r="C314" s="206"/>
      <c r="D314" s="206"/>
      <c r="E314" s="206"/>
      <c r="F314" s="166" t="s">
        <v>3226</v>
      </c>
      <c r="G314" s="166" t="s">
        <v>3215</v>
      </c>
      <c r="H314" s="158" t="s">
        <v>404</v>
      </c>
      <c r="I314" s="155" t="s">
        <v>55</v>
      </c>
      <c r="J314" s="128">
        <v>1743</v>
      </c>
      <c r="K314" s="199">
        <v>446</v>
      </c>
      <c r="L314" s="199">
        <v>4470</v>
      </c>
      <c r="M314" s="199">
        <f t="shared" si="4"/>
        <v>1993620</v>
      </c>
      <c r="N314" s="157" t="s">
        <v>3378</v>
      </c>
      <c r="O314" s="157">
        <v>156</v>
      </c>
      <c r="P314" s="205"/>
      <c r="Q314" s="205"/>
      <c r="R314" s="205"/>
      <c r="S314" s="206"/>
    </row>
    <row r="315" spans="1:19" ht="29.1" customHeight="1">
      <c r="A315" s="166">
        <v>311</v>
      </c>
      <c r="B315" s="206"/>
      <c r="C315" s="206"/>
      <c r="D315" s="206"/>
      <c r="E315" s="206"/>
      <c r="F315" s="166" t="s">
        <v>3226</v>
      </c>
      <c r="G315" s="166" t="s">
        <v>3215</v>
      </c>
      <c r="H315" s="158" t="s">
        <v>405</v>
      </c>
      <c r="I315" s="155" t="s">
        <v>55</v>
      </c>
      <c r="J315" s="128">
        <v>2226</v>
      </c>
      <c r="K315" s="199">
        <v>807</v>
      </c>
      <c r="L315" s="199">
        <v>4470</v>
      </c>
      <c r="M315" s="199">
        <f t="shared" si="4"/>
        <v>3607290</v>
      </c>
      <c r="N315" s="157" t="s">
        <v>3262</v>
      </c>
      <c r="O315" s="157" t="s">
        <v>3864</v>
      </c>
      <c r="P315" s="205"/>
      <c r="Q315" s="205"/>
      <c r="R315" s="205"/>
      <c r="S315" s="206"/>
    </row>
    <row r="316" spans="1:19" ht="29.1" customHeight="1">
      <c r="A316" s="166">
        <v>312</v>
      </c>
      <c r="B316" s="206"/>
      <c r="C316" s="206"/>
      <c r="D316" s="206"/>
      <c r="E316" s="206"/>
      <c r="F316" s="166" t="s">
        <v>3226</v>
      </c>
      <c r="G316" s="166" t="s">
        <v>3215</v>
      </c>
      <c r="H316" s="158" t="s">
        <v>406</v>
      </c>
      <c r="I316" s="155" t="s">
        <v>55</v>
      </c>
      <c r="J316" s="128">
        <v>2434</v>
      </c>
      <c r="K316" s="199">
        <v>1018</v>
      </c>
      <c r="L316" s="199">
        <v>4470</v>
      </c>
      <c r="M316" s="199">
        <f t="shared" si="4"/>
        <v>4550460</v>
      </c>
      <c r="N316" s="157" t="s">
        <v>3379</v>
      </c>
      <c r="O316" s="157">
        <v>354</v>
      </c>
      <c r="P316" s="205"/>
      <c r="Q316" s="205"/>
      <c r="R316" s="205"/>
      <c r="S316" s="206"/>
    </row>
    <row r="317" spans="1:19" ht="29.1" customHeight="1">
      <c r="A317" s="166">
        <v>313</v>
      </c>
      <c r="B317" s="206"/>
      <c r="C317" s="206"/>
      <c r="D317" s="206"/>
      <c r="E317" s="206"/>
      <c r="F317" s="166" t="s">
        <v>3226</v>
      </c>
      <c r="G317" s="166" t="s">
        <v>3215</v>
      </c>
      <c r="H317" s="158" t="s">
        <v>407</v>
      </c>
      <c r="I317" s="155" t="s">
        <v>55</v>
      </c>
      <c r="J317" s="128">
        <v>1178</v>
      </c>
      <c r="K317" s="199">
        <v>561</v>
      </c>
      <c r="L317" s="199">
        <v>4470</v>
      </c>
      <c r="M317" s="199">
        <f t="shared" si="4"/>
        <v>2507670</v>
      </c>
      <c r="N317" s="157" t="s">
        <v>3380</v>
      </c>
      <c r="O317" s="157">
        <v>160</v>
      </c>
      <c r="P317" s="205"/>
      <c r="Q317" s="205"/>
      <c r="R317" s="205"/>
      <c r="S317" s="206"/>
    </row>
    <row r="318" spans="1:19" ht="29.1" customHeight="1">
      <c r="A318" s="166">
        <v>314</v>
      </c>
      <c r="B318" s="206"/>
      <c r="C318" s="206"/>
      <c r="D318" s="206"/>
      <c r="E318" s="206"/>
      <c r="F318" s="166" t="s">
        <v>3226</v>
      </c>
      <c r="G318" s="166" t="s">
        <v>3215</v>
      </c>
      <c r="H318" s="158" t="s">
        <v>408</v>
      </c>
      <c r="I318" s="155" t="s">
        <v>55</v>
      </c>
      <c r="J318" s="128">
        <v>1369</v>
      </c>
      <c r="K318" s="199">
        <v>1247</v>
      </c>
      <c r="L318" s="199">
        <v>4470</v>
      </c>
      <c r="M318" s="199">
        <f t="shared" si="4"/>
        <v>5574090</v>
      </c>
      <c r="N318" s="157" t="s">
        <v>3381</v>
      </c>
      <c r="O318" s="157">
        <v>160</v>
      </c>
      <c r="P318" s="205"/>
      <c r="Q318" s="205"/>
      <c r="R318" s="205"/>
      <c r="S318" s="206"/>
    </row>
    <row r="319" spans="1:19" ht="29.1" customHeight="1">
      <c r="A319" s="166">
        <v>315</v>
      </c>
      <c r="B319" s="206"/>
      <c r="C319" s="206"/>
      <c r="D319" s="206"/>
      <c r="E319" s="206"/>
      <c r="F319" s="166" t="s">
        <v>3226</v>
      </c>
      <c r="G319" s="166" t="s">
        <v>3215</v>
      </c>
      <c r="H319" s="158" t="s">
        <v>409</v>
      </c>
      <c r="I319" s="155" t="s">
        <v>55</v>
      </c>
      <c r="J319" s="128">
        <v>702</v>
      </c>
      <c r="K319" s="199">
        <v>373</v>
      </c>
      <c r="L319" s="199">
        <v>4470</v>
      </c>
      <c r="M319" s="199">
        <f t="shared" si="4"/>
        <v>1667310</v>
      </c>
      <c r="N319" s="157" t="s">
        <v>3360</v>
      </c>
      <c r="O319" s="157" t="s">
        <v>3810</v>
      </c>
      <c r="P319" s="205"/>
      <c r="Q319" s="205"/>
      <c r="R319" s="205"/>
      <c r="S319" s="206"/>
    </row>
    <row r="320" spans="1:19" ht="29.1" customHeight="1">
      <c r="A320" s="166">
        <v>316</v>
      </c>
      <c r="B320" s="206"/>
      <c r="C320" s="206"/>
      <c r="D320" s="206"/>
      <c r="E320" s="206"/>
      <c r="F320" s="166" t="s">
        <v>3226</v>
      </c>
      <c r="G320" s="166" t="s">
        <v>3215</v>
      </c>
      <c r="H320" s="158" t="s">
        <v>410</v>
      </c>
      <c r="I320" s="155" t="s">
        <v>55</v>
      </c>
      <c r="J320" s="128">
        <v>1358</v>
      </c>
      <c r="K320" s="199">
        <v>505</v>
      </c>
      <c r="L320" s="199">
        <v>4300</v>
      </c>
      <c r="M320" s="199">
        <f t="shared" si="4"/>
        <v>2171500</v>
      </c>
      <c r="N320" s="157" t="s">
        <v>3377</v>
      </c>
      <c r="O320" s="157" t="s">
        <v>3862</v>
      </c>
      <c r="P320" s="205"/>
      <c r="Q320" s="205"/>
      <c r="R320" s="205"/>
      <c r="S320" s="206"/>
    </row>
    <row r="321" spans="1:19" ht="29.1" customHeight="1">
      <c r="A321" s="166">
        <v>317</v>
      </c>
      <c r="B321" s="206"/>
      <c r="C321" s="206"/>
      <c r="D321" s="206"/>
      <c r="E321" s="206"/>
      <c r="F321" s="166" t="s">
        <v>3226</v>
      </c>
      <c r="G321" s="166" t="s">
        <v>3215</v>
      </c>
      <c r="H321" s="158" t="s">
        <v>412</v>
      </c>
      <c r="I321" s="155" t="s">
        <v>55</v>
      </c>
      <c r="J321" s="128">
        <v>1297</v>
      </c>
      <c r="K321" s="199">
        <v>695</v>
      </c>
      <c r="L321" s="199">
        <v>4300</v>
      </c>
      <c r="M321" s="199">
        <f t="shared" si="4"/>
        <v>2988500</v>
      </c>
      <c r="N321" s="157" t="s">
        <v>3382</v>
      </c>
      <c r="O321" s="157" t="s">
        <v>2147</v>
      </c>
      <c r="P321" s="205"/>
      <c r="Q321" s="205"/>
      <c r="R321" s="205"/>
      <c r="S321" s="206"/>
    </row>
    <row r="322" spans="1:19" ht="29.1" customHeight="1">
      <c r="A322" s="166">
        <v>318</v>
      </c>
      <c r="B322" s="206"/>
      <c r="C322" s="206"/>
      <c r="D322" s="206"/>
      <c r="E322" s="206"/>
      <c r="F322" s="166" t="s">
        <v>3226</v>
      </c>
      <c r="G322" s="166" t="s">
        <v>3215</v>
      </c>
      <c r="H322" s="158" t="s">
        <v>171</v>
      </c>
      <c r="I322" s="155" t="s">
        <v>55</v>
      </c>
      <c r="J322" s="128">
        <v>1775</v>
      </c>
      <c r="K322" s="199">
        <v>1090</v>
      </c>
      <c r="L322" s="199">
        <v>3490</v>
      </c>
      <c r="M322" s="199">
        <f t="shared" si="4"/>
        <v>3804100</v>
      </c>
      <c r="N322" s="157" t="s">
        <v>3383</v>
      </c>
      <c r="O322" s="157" t="s">
        <v>3865</v>
      </c>
      <c r="P322" s="205"/>
      <c r="Q322" s="205"/>
      <c r="R322" s="205"/>
      <c r="S322" s="206"/>
    </row>
    <row r="323" spans="1:19" ht="29.1" customHeight="1">
      <c r="A323" s="166">
        <v>319</v>
      </c>
      <c r="B323" s="206"/>
      <c r="C323" s="206"/>
      <c r="D323" s="206"/>
      <c r="E323" s="206"/>
      <c r="F323" s="166" t="s">
        <v>3226</v>
      </c>
      <c r="G323" s="166" t="s">
        <v>3215</v>
      </c>
      <c r="H323" s="158" t="s">
        <v>162</v>
      </c>
      <c r="I323" s="155" t="s">
        <v>55</v>
      </c>
      <c r="J323" s="128">
        <v>364</v>
      </c>
      <c r="K323" s="199">
        <v>112</v>
      </c>
      <c r="L323" s="199">
        <v>3290</v>
      </c>
      <c r="M323" s="199">
        <f t="shared" si="4"/>
        <v>368480</v>
      </c>
      <c r="N323" s="157" t="s">
        <v>3383</v>
      </c>
      <c r="O323" s="157" t="s">
        <v>3865</v>
      </c>
      <c r="P323" s="205"/>
      <c r="Q323" s="205"/>
      <c r="R323" s="205"/>
      <c r="S323" s="206"/>
    </row>
    <row r="324" spans="1:19" ht="29.1" customHeight="1">
      <c r="A324" s="166">
        <v>320</v>
      </c>
      <c r="B324" s="206"/>
      <c r="C324" s="206"/>
      <c r="D324" s="206"/>
      <c r="E324" s="206"/>
      <c r="F324" s="166" t="s">
        <v>3226</v>
      </c>
      <c r="G324" s="166" t="s">
        <v>3215</v>
      </c>
      <c r="H324" s="158" t="s">
        <v>161</v>
      </c>
      <c r="I324" s="155" t="s">
        <v>54</v>
      </c>
      <c r="J324" s="128">
        <v>1137</v>
      </c>
      <c r="K324" s="199">
        <v>442</v>
      </c>
      <c r="L324" s="199">
        <v>3350</v>
      </c>
      <c r="M324" s="199">
        <f t="shared" si="4"/>
        <v>1480700</v>
      </c>
      <c r="N324" s="157" t="s">
        <v>3331</v>
      </c>
      <c r="O324" s="157" t="s">
        <v>3866</v>
      </c>
      <c r="P324" s="205"/>
      <c r="Q324" s="205"/>
      <c r="R324" s="205"/>
      <c r="S324" s="206"/>
    </row>
    <row r="325" spans="1:19" ht="29.1" customHeight="1">
      <c r="A325" s="166">
        <v>321</v>
      </c>
      <c r="B325" s="206"/>
      <c r="C325" s="206"/>
      <c r="D325" s="206"/>
      <c r="E325" s="206"/>
      <c r="F325" s="166" t="s">
        <v>3226</v>
      </c>
      <c r="G325" s="166" t="s">
        <v>3215</v>
      </c>
      <c r="H325" s="158" t="s">
        <v>160</v>
      </c>
      <c r="I325" s="155" t="s">
        <v>54</v>
      </c>
      <c r="J325" s="128">
        <v>1041</v>
      </c>
      <c r="K325" s="199">
        <v>877</v>
      </c>
      <c r="L325" s="199">
        <v>2650</v>
      </c>
      <c r="M325" s="199">
        <f t="shared" ref="M325:M388" si="5">K325*L325</f>
        <v>2324050</v>
      </c>
      <c r="N325" s="157" t="s">
        <v>3384</v>
      </c>
      <c r="O325" s="157" t="s">
        <v>2572</v>
      </c>
      <c r="P325" s="205"/>
      <c r="Q325" s="205"/>
      <c r="R325" s="205"/>
      <c r="S325" s="206"/>
    </row>
    <row r="326" spans="1:19" ht="29.1" customHeight="1">
      <c r="A326" s="166">
        <v>322</v>
      </c>
      <c r="B326" s="206"/>
      <c r="C326" s="206"/>
      <c r="D326" s="206"/>
      <c r="E326" s="206"/>
      <c r="F326" s="166" t="s">
        <v>3226</v>
      </c>
      <c r="G326" s="166" t="s">
        <v>3215</v>
      </c>
      <c r="H326" s="158" t="s">
        <v>159</v>
      </c>
      <c r="I326" s="155" t="s">
        <v>54</v>
      </c>
      <c r="J326" s="128">
        <v>823</v>
      </c>
      <c r="K326" s="199">
        <v>823</v>
      </c>
      <c r="L326" s="199">
        <v>2780</v>
      </c>
      <c r="M326" s="199">
        <f t="shared" si="5"/>
        <v>2287940</v>
      </c>
      <c r="N326" s="157" t="s">
        <v>3299</v>
      </c>
      <c r="O326" s="157" t="s">
        <v>3867</v>
      </c>
      <c r="P326" s="205"/>
      <c r="Q326" s="205"/>
      <c r="R326" s="205"/>
      <c r="S326" s="206"/>
    </row>
    <row r="327" spans="1:19" ht="29.1" customHeight="1">
      <c r="A327" s="166">
        <v>323</v>
      </c>
      <c r="B327" s="206"/>
      <c r="C327" s="206"/>
      <c r="D327" s="206"/>
      <c r="E327" s="206"/>
      <c r="F327" s="166" t="s">
        <v>3226</v>
      </c>
      <c r="G327" s="166" t="s">
        <v>3215</v>
      </c>
      <c r="H327" s="157" t="s">
        <v>158</v>
      </c>
      <c r="I327" s="155" t="s">
        <v>55</v>
      </c>
      <c r="J327" s="128">
        <v>1359</v>
      </c>
      <c r="K327" s="199">
        <v>991</v>
      </c>
      <c r="L327" s="199">
        <v>3500</v>
      </c>
      <c r="M327" s="199">
        <f t="shared" si="5"/>
        <v>3468500</v>
      </c>
      <c r="N327" s="157" t="s">
        <v>3296</v>
      </c>
      <c r="O327" s="157" t="s">
        <v>3810</v>
      </c>
      <c r="P327" s="205"/>
      <c r="Q327" s="205"/>
      <c r="R327" s="205"/>
      <c r="S327" s="206"/>
    </row>
    <row r="328" spans="1:19" ht="29.1" customHeight="1">
      <c r="A328" s="166">
        <v>324</v>
      </c>
      <c r="B328" s="206"/>
      <c r="C328" s="206"/>
      <c r="D328" s="206"/>
      <c r="E328" s="206"/>
      <c r="F328" s="166" t="s">
        <v>3226</v>
      </c>
      <c r="G328" s="166" t="s">
        <v>3215</v>
      </c>
      <c r="H328" s="158" t="s">
        <v>140</v>
      </c>
      <c r="I328" s="155" t="s">
        <v>55</v>
      </c>
      <c r="J328" s="128">
        <v>2182</v>
      </c>
      <c r="K328" s="199">
        <v>67</v>
      </c>
      <c r="L328" s="199">
        <v>3500</v>
      </c>
      <c r="M328" s="199">
        <f t="shared" si="5"/>
        <v>234500</v>
      </c>
      <c r="N328" s="157" t="s">
        <v>3385</v>
      </c>
      <c r="O328" s="157">
        <v>312</v>
      </c>
      <c r="P328" s="205"/>
      <c r="Q328" s="205"/>
      <c r="R328" s="205"/>
      <c r="S328" s="206"/>
    </row>
    <row r="329" spans="1:19" ht="29.1" customHeight="1">
      <c r="A329" s="166">
        <v>325</v>
      </c>
      <c r="B329" s="206"/>
      <c r="C329" s="206"/>
      <c r="D329" s="206"/>
      <c r="E329" s="206"/>
      <c r="F329" s="166" t="s">
        <v>3226</v>
      </c>
      <c r="G329" s="166" t="s">
        <v>3215</v>
      </c>
      <c r="H329" s="158" t="s">
        <v>155</v>
      </c>
      <c r="I329" s="155" t="s">
        <v>154</v>
      </c>
      <c r="J329" s="128">
        <v>2455</v>
      </c>
      <c r="K329" s="199">
        <v>1093</v>
      </c>
      <c r="L329" s="199">
        <v>15000</v>
      </c>
      <c r="M329" s="199">
        <f t="shared" si="5"/>
        <v>16395000</v>
      </c>
      <c r="N329" s="157" t="s">
        <v>3365</v>
      </c>
      <c r="O329" s="157" t="s">
        <v>3868</v>
      </c>
      <c r="P329" s="205"/>
      <c r="Q329" s="205"/>
      <c r="R329" s="205"/>
      <c r="S329" s="206"/>
    </row>
    <row r="330" spans="1:19" ht="29.1" customHeight="1">
      <c r="A330" s="166">
        <v>326</v>
      </c>
      <c r="B330" s="206"/>
      <c r="C330" s="206"/>
      <c r="D330" s="206"/>
      <c r="E330" s="206"/>
      <c r="F330" s="166" t="s">
        <v>3226</v>
      </c>
      <c r="G330" s="166" t="s">
        <v>3215</v>
      </c>
      <c r="H330" s="158" t="s">
        <v>156</v>
      </c>
      <c r="I330" s="155" t="s">
        <v>154</v>
      </c>
      <c r="J330" s="128">
        <v>2909</v>
      </c>
      <c r="K330" s="199">
        <v>1120</v>
      </c>
      <c r="L330" s="199">
        <v>15000</v>
      </c>
      <c r="M330" s="199">
        <f t="shared" si="5"/>
        <v>16800000</v>
      </c>
      <c r="N330" s="157" t="s">
        <v>3365</v>
      </c>
      <c r="O330" s="157" t="s">
        <v>3869</v>
      </c>
      <c r="P330" s="205"/>
      <c r="Q330" s="205"/>
      <c r="R330" s="205"/>
      <c r="S330" s="206"/>
    </row>
    <row r="331" spans="1:19" ht="29.1" customHeight="1">
      <c r="A331" s="166">
        <v>327</v>
      </c>
      <c r="B331" s="206"/>
      <c r="C331" s="206"/>
      <c r="D331" s="206"/>
      <c r="E331" s="206"/>
      <c r="F331" s="166" t="s">
        <v>3226</v>
      </c>
      <c r="G331" s="166" t="s">
        <v>3215</v>
      </c>
      <c r="H331" s="158" t="s">
        <v>3141</v>
      </c>
      <c r="I331" s="155" t="s">
        <v>3108</v>
      </c>
      <c r="J331" s="128">
        <v>4951</v>
      </c>
      <c r="K331" s="199">
        <v>14</v>
      </c>
      <c r="L331" s="199">
        <v>305</v>
      </c>
      <c r="M331" s="199">
        <f t="shared" si="5"/>
        <v>4270</v>
      </c>
      <c r="N331" s="157" t="s">
        <v>3190</v>
      </c>
      <c r="O331" s="157"/>
      <c r="P331" s="205"/>
      <c r="Q331" s="205"/>
      <c r="R331" s="205"/>
      <c r="S331" s="206"/>
    </row>
    <row r="332" spans="1:19" ht="29.1" customHeight="1">
      <c r="A332" s="166">
        <v>328</v>
      </c>
      <c r="B332" s="206"/>
      <c r="C332" s="206"/>
      <c r="D332" s="206"/>
      <c r="E332" s="206"/>
      <c r="F332" s="166" t="s">
        <v>3226</v>
      </c>
      <c r="G332" s="166" t="s">
        <v>3215</v>
      </c>
      <c r="H332" s="158" t="s">
        <v>429</v>
      </c>
      <c r="I332" s="155" t="s">
        <v>109</v>
      </c>
      <c r="J332" s="128">
        <v>695</v>
      </c>
      <c r="K332" s="199">
        <v>695</v>
      </c>
      <c r="L332" s="199">
        <v>3690</v>
      </c>
      <c r="M332" s="199">
        <f t="shared" si="5"/>
        <v>2564550</v>
      </c>
      <c r="N332" s="157" t="s">
        <v>3386</v>
      </c>
      <c r="O332" s="157" t="s">
        <v>3870</v>
      </c>
      <c r="P332" s="205"/>
      <c r="Q332" s="205"/>
      <c r="R332" s="205"/>
      <c r="S332" s="206"/>
    </row>
    <row r="333" spans="1:19" ht="29.1" customHeight="1">
      <c r="A333" s="166">
        <v>329</v>
      </c>
      <c r="B333" s="206"/>
      <c r="C333" s="206"/>
      <c r="D333" s="206"/>
      <c r="E333" s="206"/>
      <c r="F333" s="166" t="s">
        <v>3226</v>
      </c>
      <c r="G333" s="166" t="s">
        <v>3215</v>
      </c>
      <c r="H333" s="158" t="s">
        <v>124</v>
      </c>
      <c r="I333" s="155" t="s">
        <v>109</v>
      </c>
      <c r="J333" s="128">
        <v>2928</v>
      </c>
      <c r="K333" s="199">
        <v>1013</v>
      </c>
      <c r="L333" s="199">
        <v>891</v>
      </c>
      <c r="M333" s="199">
        <f t="shared" si="5"/>
        <v>902583</v>
      </c>
      <c r="N333" s="157" t="s">
        <v>3190</v>
      </c>
      <c r="O333" s="157">
        <v>0</v>
      </c>
      <c r="P333" s="205"/>
      <c r="Q333" s="205"/>
      <c r="R333" s="205"/>
      <c r="S333" s="206"/>
    </row>
    <row r="334" spans="1:19" ht="29.1" customHeight="1">
      <c r="A334" s="166">
        <v>330</v>
      </c>
      <c r="B334" s="206"/>
      <c r="C334" s="206"/>
      <c r="D334" s="206"/>
      <c r="E334" s="206"/>
      <c r="F334" s="166" t="s">
        <v>3226</v>
      </c>
      <c r="G334" s="166" t="s">
        <v>3215</v>
      </c>
      <c r="H334" s="158" t="s">
        <v>423</v>
      </c>
      <c r="I334" s="155" t="s">
        <v>119</v>
      </c>
      <c r="J334" s="128">
        <v>2943</v>
      </c>
      <c r="K334" s="199">
        <v>1231</v>
      </c>
      <c r="L334" s="199">
        <v>1510</v>
      </c>
      <c r="M334" s="199">
        <f t="shared" si="5"/>
        <v>1858810</v>
      </c>
      <c r="N334" s="157" t="s">
        <v>3190</v>
      </c>
      <c r="O334" s="157">
        <v>0</v>
      </c>
      <c r="P334" s="205"/>
      <c r="Q334" s="205"/>
      <c r="R334" s="205"/>
      <c r="S334" s="206"/>
    </row>
    <row r="335" spans="1:19" ht="29.1" customHeight="1">
      <c r="A335" s="166">
        <v>331</v>
      </c>
      <c r="B335" s="206"/>
      <c r="C335" s="206"/>
      <c r="D335" s="206"/>
      <c r="E335" s="206"/>
      <c r="F335" s="166" t="s">
        <v>3226</v>
      </c>
      <c r="G335" s="166" t="s">
        <v>3215</v>
      </c>
      <c r="H335" s="158" t="s">
        <v>152</v>
      </c>
      <c r="I335" s="155" t="s">
        <v>54</v>
      </c>
      <c r="J335" s="128">
        <v>10462</v>
      </c>
      <c r="K335" s="199">
        <v>4256</v>
      </c>
      <c r="L335" s="199">
        <v>4650</v>
      </c>
      <c r="M335" s="199">
        <f t="shared" si="5"/>
        <v>19790400</v>
      </c>
      <c r="N335" s="157" t="s">
        <v>3351</v>
      </c>
      <c r="O335" s="157">
        <v>155</v>
      </c>
      <c r="P335" s="205"/>
      <c r="Q335" s="205"/>
      <c r="R335" s="205"/>
      <c r="S335" s="206"/>
    </row>
    <row r="336" spans="1:19" ht="29.1" customHeight="1">
      <c r="A336" s="166">
        <v>332</v>
      </c>
      <c r="B336" s="206"/>
      <c r="C336" s="206"/>
      <c r="D336" s="206"/>
      <c r="E336" s="206"/>
      <c r="F336" s="166" t="s">
        <v>3226</v>
      </c>
      <c r="G336" s="166" t="s">
        <v>3215</v>
      </c>
      <c r="H336" s="158" t="s">
        <v>143</v>
      </c>
      <c r="I336" s="155" t="s">
        <v>54</v>
      </c>
      <c r="J336" s="128">
        <v>87</v>
      </c>
      <c r="K336" s="128">
        <v>87</v>
      </c>
      <c r="L336" s="128">
        <v>3470</v>
      </c>
      <c r="M336" s="199">
        <f t="shared" si="5"/>
        <v>301890</v>
      </c>
      <c r="N336" s="157" t="s">
        <v>3387</v>
      </c>
      <c r="O336" s="157">
        <v>155</v>
      </c>
      <c r="P336" s="205"/>
      <c r="Q336" s="205"/>
      <c r="R336" s="205"/>
      <c r="S336" s="206"/>
    </row>
    <row r="337" spans="1:19" ht="29.1" customHeight="1">
      <c r="A337" s="166">
        <v>333</v>
      </c>
      <c r="B337" s="206"/>
      <c r="C337" s="206"/>
      <c r="D337" s="206"/>
      <c r="E337" s="206"/>
      <c r="F337" s="166" t="s">
        <v>3226</v>
      </c>
      <c r="G337" s="166" t="s">
        <v>3215</v>
      </c>
      <c r="H337" s="157" t="s">
        <v>177</v>
      </c>
      <c r="I337" s="155" t="s">
        <v>54</v>
      </c>
      <c r="J337" s="128">
        <v>13</v>
      </c>
      <c r="K337" s="128">
        <v>13</v>
      </c>
      <c r="L337" s="128">
        <v>1510</v>
      </c>
      <c r="M337" s="199">
        <f t="shared" si="5"/>
        <v>19630</v>
      </c>
      <c r="N337" s="157" t="s">
        <v>3294</v>
      </c>
      <c r="O337" s="157">
        <v>0</v>
      </c>
      <c r="P337" s="205"/>
      <c r="Q337" s="205"/>
      <c r="R337" s="205"/>
      <c r="S337" s="206"/>
    </row>
    <row r="338" spans="1:19" ht="29.1" customHeight="1">
      <c r="A338" s="166">
        <v>334</v>
      </c>
      <c r="B338" s="206"/>
      <c r="C338" s="206"/>
      <c r="D338" s="206"/>
      <c r="E338" s="206"/>
      <c r="F338" s="166" t="s">
        <v>3226</v>
      </c>
      <c r="G338" s="166" t="s">
        <v>3215</v>
      </c>
      <c r="H338" s="157" t="s">
        <v>178</v>
      </c>
      <c r="I338" s="155" t="s">
        <v>54</v>
      </c>
      <c r="J338" s="128">
        <v>19</v>
      </c>
      <c r="K338" s="128">
        <v>19</v>
      </c>
      <c r="L338" s="128">
        <v>1510</v>
      </c>
      <c r="M338" s="199">
        <f t="shared" si="5"/>
        <v>28690</v>
      </c>
      <c r="N338" s="157" t="s">
        <v>3179</v>
      </c>
      <c r="O338" s="157">
        <v>0</v>
      </c>
      <c r="P338" s="205"/>
      <c r="Q338" s="205"/>
      <c r="R338" s="205"/>
      <c r="S338" s="206"/>
    </row>
    <row r="339" spans="1:19" ht="29.1" customHeight="1">
      <c r="A339" s="166">
        <v>335</v>
      </c>
      <c r="B339" s="206"/>
      <c r="C339" s="206"/>
      <c r="D339" s="206"/>
      <c r="E339" s="206"/>
      <c r="F339" s="166" t="s">
        <v>3226</v>
      </c>
      <c r="G339" s="166" t="s">
        <v>3215</v>
      </c>
      <c r="H339" s="158" t="s">
        <v>3105</v>
      </c>
      <c r="I339" s="155" t="s">
        <v>3106</v>
      </c>
      <c r="J339" s="128">
        <v>3174</v>
      </c>
      <c r="K339" s="199">
        <v>54</v>
      </c>
      <c r="L339" s="199">
        <v>1510</v>
      </c>
      <c r="M339" s="199">
        <f t="shared" si="5"/>
        <v>81540</v>
      </c>
      <c r="N339" s="157" t="s">
        <v>3190</v>
      </c>
      <c r="O339" s="157">
        <v>0</v>
      </c>
      <c r="P339" s="205"/>
      <c r="Q339" s="205"/>
      <c r="R339" s="205"/>
      <c r="S339" s="206"/>
    </row>
    <row r="340" spans="1:19" ht="29.1" customHeight="1">
      <c r="A340" s="166">
        <v>336</v>
      </c>
      <c r="B340" s="206"/>
      <c r="C340" s="206"/>
      <c r="D340" s="206"/>
      <c r="E340" s="206"/>
      <c r="F340" s="166" t="s">
        <v>3226</v>
      </c>
      <c r="G340" s="166" t="s">
        <v>3215</v>
      </c>
      <c r="H340" s="158" t="s">
        <v>3103</v>
      </c>
      <c r="I340" s="155" t="s">
        <v>3104</v>
      </c>
      <c r="J340" s="128">
        <v>836</v>
      </c>
      <c r="K340" s="199">
        <v>1</v>
      </c>
      <c r="L340" s="199">
        <v>2950</v>
      </c>
      <c r="M340" s="199">
        <f t="shared" si="5"/>
        <v>2950</v>
      </c>
      <c r="N340" s="157" t="s">
        <v>3385</v>
      </c>
      <c r="O340" s="157">
        <v>312</v>
      </c>
      <c r="P340" s="205"/>
      <c r="Q340" s="205"/>
      <c r="R340" s="205"/>
      <c r="S340" s="206"/>
    </row>
    <row r="341" spans="1:19" ht="29.1" customHeight="1">
      <c r="A341" s="166">
        <v>337</v>
      </c>
      <c r="B341" s="206"/>
      <c r="C341" s="206"/>
      <c r="D341" s="206"/>
      <c r="E341" s="206"/>
      <c r="F341" s="166" t="s">
        <v>3226</v>
      </c>
      <c r="G341" s="166" t="s">
        <v>3215</v>
      </c>
      <c r="H341" s="157" t="s">
        <v>173</v>
      </c>
      <c r="I341" s="155" t="s">
        <v>54</v>
      </c>
      <c r="J341" s="128">
        <v>52</v>
      </c>
      <c r="K341" s="199">
        <v>17</v>
      </c>
      <c r="L341" s="199">
        <v>1510</v>
      </c>
      <c r="M341" s="199">
        <f t="shared" si="5"/>
        <v>25670</v>
      </c>
      <c r="N341" s="157" t="s">
        <v>3179</v>
      </c>
      <c r="O341" s="157">
        <v>0</v>
      </c>
      <c r="P341" s="205"/>
      <c r="Q341" s="205"/>
      <c r="R341" s="205"/>
      <c r="S341" s="206"/>
    </row>
    <row r="342" spans="1:19" ht="29.1" customHeight="1">
      <c r="A342" s="166">
        <v>338</v>
      </c>
      <c r="B342" s="206"/>
      <c r="C342" s="206"/>
      <c r="D342" s="206"/>
      <c r="E342" s="206"/>
      <c r="F342" s="166" t="s">
        <v>3226</v>
      </c>
      <c r="G342" s="166" t="s">
        <v>3215</v>
      </c>
      <c r="H342" s="158" t="s">
        <v>432</v>
      </c>
      <c r="I342" s="155" t="s">
        <v>166</v>
      </c>
      <c r="J342" s="128">
        <v>496</v>
      </c>
      <c r="K342" s="199">
        <v>38</v>
      </c>
      <c r="L342" s="199">
        <v>1510</v>
      </c>
      <c r="M342" s="199">
        <f t="shared" si="5"/>
        <v>57380</v>
      </c>
      <c r="N342" s="157" t="s">
        <v>3294</v>
      </c>
      <c r="O342" s="157">
        <v>0</v>
      </c>
      <c r="P342" s="205"/>
      <c r="Q342" s="205"/>
      <c r="R342" s="205"/>
      <c r="S342" s="206"/>
    </row>
    <row r="343" spans="1:19" ht="29.1" customHeight="1">
      <c r="A343" s="166">
        <v>339</v>
      </c>
      <c r="B343" s="206"/>
      <c r="C343" s="206"/>
      <c r="D343" s="206"/>
      <c r="E343" s="206"/>
      <c r="F343" s="166" t="s">
        <v>3226</v>
      </c>
      <c r="G343" s="166" t="s">
        <v>3215</v>
      </c>
      <c r="H343" s="157" t="s">
        <v>179</v>
      </c>
      <c r="I343" s="155" t="s">
        <v>54</v>
      </c>
      <c r="J343" s="128">
        <v>436</v>
      </c>
      <c r="K343" s="199">
        <v>12</v>
      </c>
      <c r="L343" s="199">
        <v>1510</v>
      </c>
      <c r="M343" s="199">
        <f t="shared" si="5"/>
        <v>18120</v>
      </c>
      <c r="N343" s="157" t="s">
        <v>3179</v>
      </c>
      <c r="O343" s="157">
        <v>0</v>
      </c>
      <c r="P343" s="205"/>
      <c r="Q343" s="205"/>
      <c r="R343" s="205"/>
      <c r="S343" s="206"/>
    </row>
    <row r="344" spans="1:19" ht="29.1" customHeight="1">
      <c r="A344" s="166">
        <v>340</v>
      </c>
      <c r="B344" s="206"/>
      <c r="C344" s="206"/>
      <c r="D344" s="206"/>
      <c r="E344" s="206"/>
      <c r="F344" s="166" t="s">
        <v>3226</v>
      </c>
      <c r="G344" s="166" t="s">
        <v>3215</v>
      </c>
      <c r="H344" s="158" t="s">
        <v>418</v>
      </c>
      <c r="I344" s="155" t="s">
        <v>166</v>
      </c>
      <c r="J344" s="128">
        <v>2464</v>
      </c>
      <c r="K344" s="199">
        <v>1590</v>
      </c>
      <c r="L344" s="199">
        <v>1510</v>
      </c>
      <c r="M344" s="199">
        <f t="shared" si="5"/>
        <v>2400900</v>
      </c>
      <c r="N344" s="157" t="s">
        <v>1821</v>
      </c>
      <c r="O344" s="157">
        <v>0</v>
      </c>
      <c r="P344" s="205"/>
      <c r="Q344" s="205"/>
      <c r="R344" s="205"/>
      <c r="S344" s="206"/>
    </row>
    <row r="345" spans="1:19" ht="29.1" customHeight="1">
      <c r="A345" s="166">
        <v>341</v>
      </c>
      <c r="B345" s="206"/>
      <c r="C345" s="206"/>
      <c r="D345" s="206"/>
      <c r="E345" s="206"/>
      <c r="F345" s="166" t="s">
        <v>3226</v>
      </c>
      <c r="G345" s="166" t="s">
        <v>3215</v>
      </c>
      <c r="H345" s="157" t="s">
        <v>176</v>
      </c>
      <c r="I345" s="155" t="s">
        <v>54</v>
      </c>
      <c r="J345" s="128">
        <v>2689</v>
      </c>
      <c r="K345" s="199">
        <v>1770</v>
      </c>
      <c r="L345" s="199">
        <v>2950</v>
      </c>
      <c r="M345" s="199">
        <f t="shared" si="5"/>
        <v>5221500</v>
      </c>
      <c r="N345" s="157" t="s">
        <v>3385</v>
      </c>
      <c r="O345" s="157">
        <v>312</v>
      </c>
      <c r="P345" s="205"/>
      <c r="Q345" s="205"/>
      <c r="R345" s="205"/>
      <c r="S345" s="206"/>
    </row>
    <row r="346" spans="1:19" ht="29.1" customHeight="1">
      <c r="A346" s="166">
        <v>342</v>
      </c>
      <c r="B346" s="206"/>
      <c r="C346" s="206"/>
      <c r="D346" s="206"/>
      <c r="E346" s="206"/>
      <c r="F346" s="166" t="s">
        <v>3226</v>
      </c>
      <c r="G346" s="166" t="s">
        <v>3215</v>
      </c>
      <c r="H346" s="158" t="s">
        <v>172</v>
      </c>
      <c r="I346" s="155" t="s">
        <v>54</v>
      </c>
      <c r="J346" s="128">
        <v>311</v>
      </c>
      <c r="K346" s="128">
        <v>311</v>
      </c>
      <c r="L346" s="128">
        <v>2840</v>
      </c>
      <c r="M346" s="199">
        <f t="shared" si="5"/>
        <v>883240</v>
      </c>
      <c r="N346" s="157" t="s">
        <v>3294</v>
      </c>
      <c r="O346" s="157">
        <v>0</v>
      </c>
      <c r="P346" s="205"/>
      <c r="Q346" s="205"/>
      <c r="R346" s="205"/>
      <c r="S346" s="206"/>
    </row>
    <row r="347" spans="1:19" ht="29.1" customHeight="1">
      <c r="A347" s="166">
        <v>343</v>
      </c>
      <c r="B347" s="206"/>
      <c r="C347" s="206"/>
      <c r="D347" s="206"/>
      <c r="E347" s="206"/>
      <c r="F347" s="166" t="s">
        <v>3226</v>
      </c>
      <c r="G347" s="166" t="s">
        <v>3215</v>
      </c>
      <c r="H347" s="158" t="s">
        <v>431</v>
      </c>
      <c r="I347" s="155" t="s">
        <v>109</v>
      </c>
      <c r="J347" s="128">
        <v>4279</v>
      </c>
      <c r="K347" s="199">
        <v>1581</v>
      </c>
      <c r="L347" s="199">
        <v>625</v>
      </c>
      <c r="M347" s="199">
        <f t="shared" si="5"/>
        <v>988125</v>
      </c>
      <c r="N347" s="157" t="s">
        <v>3300</v>
      </c>
      <c r="O347" s="157">
        <v>337</v>
      </c>
      <c r="P347" s="205"/>
      <c r="Q347" s="205"/>
      <c r="R347" s="205"/>
      <c r="S347" s="206"/>
    </row>
    <row r="348" spans="1:19" ht="29.1" customHeight="1">
      <c r="A348" s="166">
        <v>344</v>
      </c>
      <c r="B348" s="206"/>
      <c r="C348" s="206"/>
      <c r="D348" s="206"/>
      <c r="E348" s="206"/>
      <c r="F348" s="166" t="s">
        <v>3226</v>
      </c>
      <c r="G348" s="166" t="s">
        <v>3215</v>
      </c>
      <c r="H348" s="158" t="s">
        <v>165</v>
      </c>
      <c r="I348" s="155" t="s">
        <v>55</v>
      </c>
      <c r="J348" s="128">
        <v>291</v>
      </c>
      <c r="K348" s="199">
        <v>111</v>
      </c>
      <c r="L348" s="199">
        <v>2950</v>
      </c>
      <c r="M348" s="199">
        <f t="shared" si="5"/>
        <v>327450</v>
      </c>
      <c r="N348" s="157" t="s">
        <v>3388</v>
      </c>
      <c r="O348" s="157" t="s">
        <v>3871</v>
      </c>
      <c r="P348" s="205"/>
      <c r="Q348" s="205"/>
      <c r="R348" s="205"/>
      <c r="S348" s="206"/>
    </row>
    <row r="349" spans="1:19" ht="29.1" customHeight="1">
      <c r="A349" s="166">
        <v>345</v>
      </c>
      <c r="B349" s="206"/>
      <c r="C349" s="206"/>
      <c r="D349" s="206"/>
      <c r="E349" s="206"/>
      <c r="F349" s="166" t="s">
        <v>3226</v>
      </c>
      <c r="G349" s="166" t="s">
        <v>3215</v>
      </c>
      <c r="H349" s="158" t="s">
        <v>413</v>
      </c>
      <c r="I349" s="155" t="s">
        <v>55</v>
      </c>
      <c r="J349" s="128">
        <v>942</v>
      </c>
      <c r="K349" s="199">
        <v>230</v>
      </c>
      <c r="L349" s="199">
        <v>4470</v>
      </c>
      <c r="M349" s="199">
        <f t="shared" si="5"/>
        <v>1028100</v>
      </c>
      <c r="N349" s="157" t="s">
        <v>3378</v>
      </c>
      <c r="O349" s="157">
        <v>156</v>
      </c>
      <c r="P349" s="205"/>
      <c r="Q349" s="205"/>
      <c r="R349" s="205"/>
      <c r="S349" s="206"/>
    </row>
    <row r="350" spans="1:19" ht="29.1" customHeight="1">
      <c r="A350" s="166">
        <v>346</v>
      </c>
      <c r="B350" s="206"/>
      <c r="C350" s="206"/>
      <c r="D350" s="206"/>
      <c r="E350" s="206"/>
      <c r="F350" s="166" t="s">
        <v>3226</v>
      </c>
      <c r="G350" s="166" t="s">
        <v>3215</v>
      </c>
      <c r="H350" s="158" t="s">
        <v>167</v>
      </c>
      <c r="I350" s="155" t="s">
        <v>166</v>
      </c>
      <c r="J350" s="128">
        <v>162</v>
      </c>
      <c r="K350" s="199">
        <v>26</v>
      </c>
      <c r="L350" s="199">
        <v>1410</v>
      </c>
      <c r="M350" s="199">
        <f t="shared" si="5"/>
        <v>36660</v>
      </c>
      <c r="N350" s="157" t="s">
        <v>3389</v>
      </c>
      <c r="O350" s="157">
        <v>337</v>
      </c>
      <c r="P350" s="205"/>
      <c r="Q350" s="205"/>
      <c r="R350" s="205"/>
      <c r="S350" s="206"/>
    </row>
    <row r="351" spans="1:19" ht="29.1" customHeight="1">
      <c r="A351" s="166">
        <v>347</v>
      </c>
      <c r="B351" s="206"/>
      <c r="C351" s="206"/>
      <c r="D351" s="206"/>
      <c r="E351" s="206"/>
      <c r="F351" s="166" t="s">
        <v>3226</v>
      </c>
      <c r="G351" s="166" t="s">
        <v>3215</v>
      </c>
      <c r="H351" s="158" t="s">
        <v>168</v>
      </c>
      <c r="I351" s="155" t="s">
        <v>166</v>
      </c>
      <c r="J351" s="128">
        <v>106</v>
      </c>
      <c r="K351" s="199">
        <v>15</v>
      </c>
      <c r="L351" s="199">
        <v>1410</v>
      </c>
      <c r="M351" s="199">
        <f t="shared" si="5"/>
        <v>21150</v>
      </c>
      <c r="N351" s="157" t="s">
        <v>3343</v>
      </c>
      <c r="O351" s="157">
        <v>333</v>
      </c>
      <c r="P351" s="205"/>
      <c r="Q351" s="205"/>
      <c r="R351" s="205"/>
      <c r="S351" s="206"/>
    </row>
    <row r="352" spans="1:19" ht="29.1" customHeight="1">
      <c r="A352" s="166">
        <v>348</v>
      </c>
      <c r="B352" s="206"/>
      <c r="C352" s="206"/>
      <c r="D352" s="206"/>
      <c r="E352" s="206"/>
      <c r="F352" s="166" t="s">
        <v>3226</v>
      </c>
      <c r="G352" s="166" t="s">
        <v>3215</v>
      </c>
      <c r="H352" s="158" t="s">
        <v>170</v>
      </c>
      <c r="I352" s="155" t="s">
        <v>166</v>
      </c>
      <c r="J352" s="128">
        <v>198</v>
      </c>
      <c r="K352" s="199">
        <v>119</v>
      </c>
      <c r="L352" s="199">
        <v>1410</v>
      </c>
      <c r="M352" s="199">
        <f t="shared" si="5"/>
        <v>167790</v>
      </c>
      <c r="N352" s="157" t="s">
        <v>3389</v>
      </c>
      <c r="O352" s="157" t="s">
        <v>3859</v>
      </c>
      <c r="P352" s="205"/>
      <c r="Q352" s="205"/>
      <c r="R352" s="205"/>
      <c r="S352" s="206"/>
    </row>
    <row r="353" spans="1:19" ht="29.1" customHeight="1">
      <c r="A353" s="166">
        <v>349</v>
      </c>
      <c r="B353" s="206"/>
      <c r="C353" s="206"/>
      <c r="D353" s="206"/>
      <c r="E353" s="206"/>
      <c r="F353" s="166" t="s">
        <v>3226</v>
      </c>
      <c r="G353" s="166" t="s">
        <v>3215</v>
      </c>
      <c r="H353" s="158" t="s">
        <v>169</v>
      </c>
      <c r="I353" s="155" t="s">
        <v>55</v>
      </c>
      <c r="J353" s="128">
        <v>532</v>
      </c>
      <c r="K353" s="199">
        <v>82</v>
      </c>
      <c r="L353" s="199">
        <v>3490</v>
      </c>
      <c r="M353" s="199">
        <f t="shared" si="5"/>
        <v>286180</v>
      </c>
      <c r="N353" s="157" t="s">
        <v>3240</v>
      </c>
      <c r="O353" s="157" t="s">
        <v>3872</v>
      </c>
      <c r="P353" s="205"/>
      <c r="Q353" s="205"/>
      <c r="R353" s="205"/>
      <c r="S353" s="206"/>
    </row>
    <row r="354" spans="1:19" ht="29.1" customHeight="1">
      <c r="A354" s="166">
        <v>350</v>
      </c>
      <c r="B354" s="206"/>
      <c r="C354" s="206"/>
      <c r="D354" s="206"/>
      <c r="E354" s="206"/>
      <c r="F354" s="166" t="s">
        <v>3226</v>
      </c>
      <c r="G354" s="166" t="s">
        <v>3215</v>
      </c>
      <c r="H354" s="158" t="s">
        <v>163</v>
      </c>
      <c r="I354" s="155" t="s">
        <v>55</v>
      </c>
      <c r="J354" s="128">
        <v>2149</v>
      </c>
      <c r="K354" s="199">
        <v>667</v>
      </c>
      <c r="L354" s="199">
        <v>3290</v>
      </c>
      <c r="M354" s="199">
        <f t="shared" si="5"/>
        <v>2194430</v>
      </c>
      <c r="N354" s="157" t="s">
        <v>1826</v>
      </c>
      <c r="O354" s="157">
        <v>338</v>
      </c>
      <c r="P354" s="205"/>
      <c r="Q354" s="205"/>
      <c r="R354" s="205"/>
      <c r="S354" s="206"/>
    </row>
    <row r="355" spans="1:19" ht="29.1" customHeight="1">
      <c r="A355" s="166">
        <v>351</v>
      </c>
      <c r="B355" s="206"/>
      <c r="C355" s="206"/>
      <c r="D355" s="206"/>
      <c r="E355" s="206"/>
      <c r="F355" s="166" t="s">
        <v>3226</v>
      </c>
      <c r="G355" s="166" t="s">
        <v>3215</v>
      </c>
      <c r="H355" s="158" t="s">
        <v>164</v>
      </c>
      <c r="I355" s="155" t="s">
        <v>54</v>
      </c>
      <c r="J355" s="128">
        <v>585</v>
      </c>
      <c r="K355" s="199">
        <v>44</v>
      </c>
      <c r="L355" s="199">
        <v>2530</v>
      </c>
      <c r="M355" s="199">
        <f t="shared" si="5"/>
        <v>111320</v>
      </c>
      <c r="N355" s="157" t="s">
        <v>3390</v>
      </c>
      <c r="O355" s="157">
        <v>344</v>
      </c>
      <c r="P355" s="205"/>
      <c r="Q355" s="205"/>
      <c r="R355" s="205"/>
      <c r="S355" s="206"/>
    </row>
    <row r="356" spans="1:19" ht="29.1" customHeight="1">
      <c r="A356" s="166">
        <v>352</v>
      </c>
      <c r="B356" s="206"/>
      <c r="C356" s="206"/>
      <c r="D356" s="206"/>
      <c r="E356" s="206"/>
      <c r="F356" s="166" t="s">
        <v>3226</v>
      </c>
      <c r="G356" s="166" t="s">
        <v>3215</v>
      </c>
      <c r="H356" s="158" t="s">
        <v>3107</v>
      </c>
      <c r="I356" s="155" t="s">
        <v>3108</v>
      </c>
      <c r="J356" s="128">
        <v>9818</v>
      </c>
      <c r="K356" s="199">
        <v>165</v>
      </c>
      <c r="L356" s="199">
        <v>418</v>
      </c>
      <c r="M356" s="199">
        <f t="shared" si="5"/>
        <v>68970</v>
      </c>
      <c r="N356" s="157" t="s">
        <v>3391</v>
      </c>
      <c r="O356" s="157" t="s">
        <v>3873</v>
      </c>
      <c r="P356" s="205"/>
      <c r="Q356" s="205"/>
      <c r="R356" s="205"/>
      <c r="S356" s="206"/>
    </row>
    <row r="357" spans="1:19" ht="29.1" customHeight="1">
      <c r="A357" s="166">
        <v>353</v>
      </c>
      <c r="B357" s="206"/>
      <c r="C357" s="206"/>
      <c r="D357" s="206"/>
      <c r="E357" s="206"/>
      <c r="F357" s="166" t="s">
        <v>3226</v>
      </c>
      <c r="G357" s="166" t="s">
        <v>3215</v>
      </c>
      <c r="H357" s="158" t="s">
        <v>3109</v>
      </c>
      <c r="I357" s="155" t="s">
        <v>3108</v>
      </c>
      <c r="J357" s="128">
        <v>14777</v>
      </c>
      <c r="K357" s="199">
        <v>379</v>
      </c>
      <c r="L357" s="199">
        <v>276</v>
      </c>
      <c r="M357" s="199">
        <f t="shared" si="5"/>
        <v>104604</v>
      </c>
      <c r="N357" s="157" t="s">
        <v>3392</v>
      </c>
      <c r="O357" s="157" t="s">
        <v>2568</v>
      </c>
      <c r="P357" s="205"/>
      <c r="Q357" s="205"/>
      <c r="R357" s="205"/>
      <c r="S357" s="206"/>
    </row>
    <row r="358" spans="1:19" ht="29.1" customHeight="1">
      <c r="A358" s="166">
        <v>354</v>
      </c>
      <c r="B358" s="206"/>
      <c r="C358" s="206"/>
      <c r="D358" s="206"/>
      <c r="E358" s="206"/>
      <c r="F358" s="166" t="s">
        <v>3226</v>
      </c>
      <c r="G358" s="166" t="s">
        <v>3215</v>
      </c>
      <c r="H358" s="158" t="s">
        <v>369</v>
      </c>
      <c r="I358" s="155" t="s">
        <v>370</v>
      </c>
      <c r="J358" s="128">
        <v>1902</v>
      </c>
      <c r="K358" s="199">
        <v>509</v>
      </c>
      <c r="L358" s="199">
        <v>2570</v>
      </c>
      <c r="M358" s="199">
        <f t="shared" si="5"/>
        <v>1308130</v>
      </c>
      <c r="N358" s="157" t="s">
        <v>3190</v>
      </c>
      <c r="O358" s="157">
        <v>0</v>
      </c>
      <c r="P358" s="205"/>
      <c r="Q358" s="205"/>
      <c r="R358" s="205"/>
      <c r="S358" s="206"/>
    </row>
    <row r="359" spans="1:19" ht="29.1" customHeight="1">
      <c r="A359" s="166">
        <v>355</v>
      </c>
      <c r="B359" s="206"/>
      <c r="C359" s="206"/>
      <c r="D359" s="206"/>
      <c r="E359" s="206"/>
      <c r="F359" s="166" t="s">
        <v>3226</v>
      </c>
      <c r="G359" s="166" t="s">
        <v>3215</v>
      </c>
      <c r="H359" s="158" t="s">
        <v>157</v>
      </c>
      <c r="I359" s="155" t="s">
        <v>55</v>
      </c>
      <c r="J359" s="128">
        <v>1455</v>
      </c>
      <c r="K359" s="199">
        <v>640</v>
      </c>
      <c r="L359" s="199">
        <v>3500</v>
      </c>
      <c r="M359" s="199">
        <f t="shared" si="5"/>
        <v>2240000</v>
      </c>
      <c r="N359" s="157" t="s">
        <v>3251</v>
      </c>
      <c r="O359" s="157" t="s">
        <v>3810</v>
      </c>
      <c r="P359" s="205"/>
      <c r="Q359" s="205"/>
      <c r="R359" s="205"/>
      <c r="S359" s="206"/>
    </row>
    <row r="360" spans="1:19" ht="29.1" customHeight="1">
      <c r="A360" s="166">
        <v>356</v>
      </c>
      <c r="B360" s="206"/>
      <c r="C360" s="206"/>
      <c r="D360" s="206"/>
      <c r="E360" s="206"/>
      <c r="F360" s="166" t="s">
        <v>3226</v>
      </c>
      <c r="G360" s="166" t="s">
        <v>3215</v>
      </c>
      <c r="H360" s="158" t="s">
        <v>153</v>
      </c>
      <c r="I360" s="155" t="s">
        <v>154</v>
      </c>
      <c r="J360" s="128">
        <v>727</v>
      </c>
      <c r="K360" s="199">
        <v>555</v>
      </c>
      <c r="L360" s="199">
        <v>15000</v>
      </c>
      <c r="M360" s="199">
        <f t="shared" si="5"/>
        <v>8325000</v>
      </c>
      <c r="N360" s="157" t="s">
        <v>3251</v>
      </c>
      <c r="O360" s="157" t="s">
        <v>3810</v>
      </c>
      <c r="P360" s="205"/>
      <c r="Q360" s="205"/>
      <c r="R360" s="205"/>
      <c r="S360" s="206"/>
    </row>
    <row r="361" spans="1:19" ht="29.1" customHeight="1">
      <c r="A361" s="166">
        <v>357</v>
      </c>
      <c r="B361" s="206"/>
      <c r="C361" s="206"/>
      <c r="D361" s="206"/>
      <c r="E361" s="206"/>
      <c r="F361" s="166" t="s">
        <v>3226</v>
      </c>
      <c r="G361" s="166" t="s">
        <v>3215</v>
      </c>
      <c r="H361" s="158" t="s">
        <v>422</v>
      </c>
      <c r="I361" s="155" t="s">
        <v>109</v>
      </c>
      <c r="J361" s="128">
        <v>893</v>
      </c>
      <c r="K361" s="199">
        <v>342</v>
      </c>
      <c r="L361" s="199">
        <v>2860</v>
      </c>
      <c r="M361" s="199">
        <f t="shared" si="5"/>
        <v>978120</v>
      </c>
      <c r="N361" s="157" t="s">
        <v>3393</v>
      </c>
      <c r="O361" s="157">
        <v>11780</v>
      </c>
      <c r="P361" s="205"/>
      <c r="Q361" s="205"/>
      <c r="R361" s="205"/>
      <c r="S361" s="206"/>
    </row>
    <row r="362" spans="1:19" ht="29.1" customHeight="1">
      <c r="A362" s="166">
        <v>358</v>
      </c>
      <c r="B362" s="206"/>
      <c r="C362" s="206"/>
      <c r="D362" s="206"/>
      <c r="E362" s="206"/>
      <c r="F362" s="166" t="s">
        <v>3226</v>
      </c>
      <c r="G362" s="166" t="s">
        <v>3215</v>
      </c>
      <c r="H362" s="158" t="s">
        <v>141</v>
      </c>
      <c r="I362" s="155" t="s">
        <v>54</v>
      </c>
      <c r="J362" s="128">
        <v>264</v>
      </c>
      <c r="K362" s="199">
        <v>106</v>
      </c>
      <c r="L362" s="199">
        <v>3470</v>
      </c>
      <c r="M362" s="199">
        <f t="shared" si="5"/>
        <v>367820</v>
      </c>
      <c r="N362" s="157" t="s">
        <v>3394</v>
      </c>
      <c r="O362" s="157" t="s">
        <v>3874</v>
      </c>
      <c r="P362" s="205"/>
      <c r="Q362" s="205"/>
      <c r="R362" s="205"/>
      <c r="S362" s="206"/>
    </row>
    <row r="363" spans="1:19" ht="29.1" customHeight="1">
      <c r="A363" s="166">
        <v>359</v>
      </c>
      <c r="B363" s="206"/>
      <c r="C363" s="206"/>
      <c r="D363" s="206"/>
      <c r="E363" s="206"/>
      <c r="F363" s="166" t="s">
        <v>3226</v>
      </c>
      <c r="G363" s="166" t="s">
        <v>3215</v>
      </c>
      <c r="H363" s="158" t="s">
        <v>151</v>
      </c>
      <c r="I363" s="155" t="s">
        <v>109</v>
      </c>
      <c r="J363" s="128">
        <v>203</v>
      </c>
      <c r="K363" s="199">
        <v>141</v>
      </c>
      <c r="L363" s="199">
        <v>566</v>
      </c>
      <c r="M363" s="199">
        <f t="shared" si="5"/>
        <v>79806</v>
      </c>
      <c r="N363" s="157" t="s">
        <v>3351</v>
      </c>
      <c r="O363" s="157" t="s">
        <v>2547</v>
      </c>
      <c r="P363" s="205"/>
      <c r="Q363" s="205"/>
      <c r="R363" s="205"/>
      <c r="S363" s="206"/>
    </row>
    <row r="364" spans="1:19" ht="29.1" customHeight="1">
      <c r="A364" s="166">
        <v>360</v>
      </c>
      <c r="B364" s="206"/>
      <c r="C364" s="206"/>
      <c r="D364" s="206"/>
      <c r="E364" s="206"/>
      <c r="F364" s="166" t="s">
        <v>3226</v>
      </c>
      <c r="G364" s="166" t="s">
        <v>3215</v>
      </c>
      <c r="H364" s="158" t="s">
        <v>126</v>
      </c>
      <c r="I364" s="155" t="s">
        <v>109</v>
      </c>
      <c r="J364" s="128">
        <v>15121</v>
      </c>
      <c r="K364" s="199">
        <v>485</v>
      </c>
      <c r="L364" s="199">
        <v>402</v>
      </c>
      <c r="M364" s="199">
        <f t="shared" si="5"/>
        <v>194970</v>
      </c>
      <c r="N364" s="157" t="s">
        <v>3386</v>
      </c>
      <c r="O364" s="157" t="s">
        <v>2681</v>
      </c>
      <c r="P364" s="205"/>
      <c r="Q364" s="205"/>
      <c r="R364" s="205"/>
      <c r="S364" s="206"/>
    </row>
    <row r="365" spans="1:19" ht="29.1" customHeight="1">
      <c r="A365" s="166">
        <v>361</v>
      </c>
      <c r="B365" s="206"/>
      <c r="C365" s="206"/>
      <c r="D365" s="206"/>
      <c r="E365" s="206"/>
      <c r="F365" s="166" t="s">
        <v>3226</v>
      </c>
      <c r="G365" s="166" t="s">
        <v>3215</v>
      </c>
      <c r="H365" s="158" t="s">
        <v>424</v>
      </c>
      <c r="I365" s="155" t="s">
        <v>109</v>
      </c>
      <c r="J365" s="128">
        <v>250</v>
      </c>
      <c r="K365" s="128">
        <v>250</v>
      </c>
      <c r="L365" s="128">
        <v>204</v>
      </c>
      <c r="M365" s="199">
        <f t="shared" si="5"/>
        <v>51000</v>
      </c>
      <c r="N365" s="157" t="s">
        <v>3190</v>
      </c>
      <c r="O365" s="157">
        <v>0</v>
      </c>
      <c r="P365" s="205"/>
      <c r="Q365" s="205"/>
      <c r="R365" s="205"/>
      <c r="S365" s="206"/>
    </row>
    <row r="366" spans="1:19" ht="29.1" customHeight="1">
      <c r="A366" s="166">
        <v>362</v>
      </c>
      <c r="B366" s="206"/>
      <c r="C366" s="206"/>
      <c r="D366" s="206"/>
      <c r="E366" s="206"/>
      <c r="F366" s="166" t="s">
        <v>3226</v>
      </c>
      <c r="G366" s="166" t="s">
        <v>3215</v>
      </c>
      <c r="H366" s="158" t="s">
        <v>427</v>
      </c>
      <c r="I366" s="155" t="s">
        <v>109</v>
      </c>
      <c r="J366" s="128">
        <v>14597</v>
      </c>
      <c r="K366" s="199">
        <v>1073</v>
      </c>
      <c r="L366" s="199">
        <v>417</v>
      </c>
      <c r="M366" s="199">
        <f t="shared" si="5"/>
        <v>447441</v>
      </c>
      <c r="N366" s="157" t="s">
        <v>3395</v>
      </c>
      <c r="O366" s="157" t="s">
        <v>3875</v>
      </c>
      <c r="P366" s="205"/>
      <c r="Q366" s="205"/>
      <c r="R366" s="205"/>
      <c r="S366" s="206"/>
    </row>
    <row r="367" spans="1:19" ht="29.1" customHeight="1">
      <c r="A367" s="166">
        <v>363</v>
      </c>
      <c r="B367" s="206"/>
      <c r="C367" s="206"/>
      <c r="D367" s="206"/>
      <c r="E367" s="206"/>
      <c r="F367" s="166" t="s">
        <v>3226</v>
      </c>
      <c r="G367" s="166" t="s">
        <v>3215</v>
      </c>
      <c r="H367" s="158" t="s">
        <v>425</v>
      </c>
      <c r="I367" s="155" t="s">
        <v>109</v>
      </c>
      <c r="J367" s="128">
        <v>86</v>
      </c>
      <c r="K367" s="128">
        <v>86</v>
      </c>
      <c r="L367" s="128">
        <v>416</v>
      </c>
      <c r="M367" s="199">
        <f t="shared" si="5"/>
        <v>35776</v>
      </c>
      <c r="N367" s="157" t="s">
        <v>3190</v>
      </c>
      <c r="O367" s="157">
        <v>0</v>
      </c>
      <c r="P367" s="205"/>
      <c r="Q367" s="205"/>
      <c r="R367" s="205"/>
      <c r="S367" s="206"/>
    </row>
    <row r="368" spans="1:19" ht="29.1" customHeight="1">
      <c r="A368" s="166">
        <v>364</v>
      </c>
      <c r="B368" s="206"/>
      <c r="C368" s="206"/>
      <c r="D368" s="206"/>
      <c r="E368" s="206"/>
      <c r="F368" s="166" t="s">
        <v>3226</v>
      </c>
      <c r="G368" s="166" t="s">
        <v>3215</v>
      </c>
      <c r="H368" s="158" t="s">
        <v>428</v>
      </c>
      <c r="I368" s="155" t="s">
        <v>326</v>
      </c>
      <c r="J368" s="128">
        <v>9243</v>
      </c>
      <c r="K368" s="199">
        <v>4329</v>
      </c>
      <c r="L368" s="199">
        <v>180</v>
      </c>
      <c r="M368" s="199">
        <f t="shared" si="5"/>
        <v>779220</v>
      </c>
      <c r="N368" s="157" t="s">
        <v>3179</v>
      </c>
      <c r="O368" s="157">
        <v>0</v>
      </c>
      <c r="P368" s="205"/>
      <c r="Q368" s="205"/>
      <c r="R368" s="205"/>
      <c r="S368" s="206"/>
    </row>
    <row r="369" spans="1:19" ht="29.1" customHeight="1">
      <c r="A369" s="166">
        <v>365</v>
      </c>
      <c r="B369" s="206"/>
      <c r="C369" s="206"/>
      <c r="D369" s="206"/>
      <c r="E369" s="206"/>
      <c r="F369" s="166" t="s">
        <v>3226</v>
      </c>
      <c r="G369" s="166" t="s">
        <v>3215</v>
      </c>
      <c r="H369" s="158" t="s">
        <v>426</v>
      </c>
      <c r="I369" s="155" t="s">
        <v>109</v>
      </c>
      <c r="J369" s="128">
        <v>141</v>
      </c>
      <c r="K369" s="128">
        <v>141</v>
      </c>
      <c r="L369" s="128">
        <v>204</v>
      </c>
      <c r="M369" s="199">
        <f t="shared" si="5"/>
        <v>28764</v>
      </c>
      <c r="N369" s="157" t="s">
        <v>3190</v>
      </c>
      <c r="O369" s="157">
        <v>0</v>
      </c>
      <c r="P369" s="205"/>
      <c r="Q369" s="205"/>
      <c r="R369" s="205"/>
      <c r="S369" s="206"/>
    </row>
    <row r="370" spans="1:19" ht="29.1" customHeight="1">
      <c r="A370" s="166">
        <v>366</v>
      </c>
      <c r="B370" s="206"/>
      <c r="C370" s="206"/>
      <c r="D370" s="206"/>
      <c r="E370" s="206"/>
      <c r="F370" s="166" t="s">
        <v>3226</v>
      </c>
      <c r="G370" s="166" t="s">
        <v>3215</v>
      </c>
      <c r="H370" s="158" t="s">
        <v>144</v>
      </c>
      <c r="I370" s="155" t="s">
        <v>109</v>
      </c>
      <c r="J370" s="128">
        <v>839</v>
      </c>
      <c r="K370" s="128">
        <v>839</v>
      </c>
      <c r="L370" s="128">
        <v>755</v>
      </c>
      <c r="M370" s="199">
        <f t="shared" si="5"/>
        <v>633445</v>
      </c>
      <c r="N370" s="157" t="s">
        <v>3396</v>
      </c>
      <c r="O370" s="157" t="s">
        <v>3876</v>
      </c>
      <c r="P370" s="205"/>
      <c r="Q370" s="205"/>
      <c r="R370" s="205"/>
      <c r="S370" s="206"/>
    </row>
    <row r="371" spans="1:19" ht="29.1" customHeight="1">
      <c r="A371" s="166">
        <v>367</v>
      </c>
      <c r="B371" s="206"/>
      <c r="C371" s="206"/>
      <c r="D371" s="206"/>
      <c r="E371" s="206"/>
      <c r="F371" s="166" t="s">
        <v>3226</v>
      </c>
      <c r="G371" s="166" t="s">
        <v>3215</v>
      </c>
      <c r="H371" s="158" t="s">
        <v>147</v>
      </c>
      <c r="I371" s="155" t="s">
        <v>55</v>
      </c>
      <c r="J371" s="128">
        <v>7</v>
      </c>
      <c r="K371" s="128">
        <v>7</v>
      </c>
      <c r="L371" s="128">
        <v>891</v>
      </c>
      <c r="M371" s="199">
        <f t="shared" si="5"/>
        <v>6237</v>
      </c>
      <c r="N371" s="157" t="s">
        <v>3190</v>
      </c>
      <c r="O371" s="157">
        <v>0</v>
      </c>
      <c r="P371" s="205"/>
      <c r="Q371" s="205"/>
      <c r="R371" s="205"/>
      <c r="S371" s="206"/>
    </row>
    <row r="372" spans="1:19" ht="29.1" customHeight="1">
      <c r="A372" s="166">
        <v>368</v>
      </c>
      <c r="B372" s="206"/>
      <c r="C372" s="206"/>
      <c r="D372" s="206"/>
      <c r="E372" s="206"/>
      <c r="F372" s="166" t="s">
        <v>3226</v>
      </c>
      <c r="G372" s="166" t="s">
        <v>3215</v>
      </c>
      <c r="H372" s="158" t="s">
        <v>149</v>
      </c>
      <c r="I372" s="155" t="s">
        <v>109</v>
      </c>
      <c r="J372" s="128">
        <v>51</v>
      </c>
      <c r="K372" s="128">
        <v>51</v>
      </c>
      <c r="L372" s="128">
        <v>801</v>
      </c>
      <c r="M372" s="199">
        <f t="shared" si="5"/>
        <v>40851</v>
      </c>
      <c r="N372" s="157" t="s">
        <v>3190</v>
      </c>
      <c r="O372" s="157">
        <v>0</v>
      </c>
      <c r="P372" s="205"/>
      <c r="Q372" s="205"/>
      <c r="R372" s="205"/>
      <c r="S372" s="206"/>
    </row>
    <row r="373" spans="1:19" ht="29.1" customHeight="1">
      <c r="A373" s="166">
        <v>369</v>
      </c>
      <c r="B373" s="206"/>
      <c r="C373" s="206"/>
      <c r="D373" s="206"/>
      <c r="E373" s="206"/>
      <c r="F373" s="166" t="s">
        <v>3226</v>
      </c>
      <c r="G373" s="166" t="s">
        <v>3215</v>
      </c>
      <c r="H373" s="158" t="s">
        <v>148</v>
      </c>
      <c r="I373" s="155" t="s">
        <v>109</v>
      </c>
      <c r="J373" s="128">
        <v>321</v>
      </c>
      <c r="K373" s="128">
        <v>321</v>
      </c>
      <c r="L373" s="128">
        <v>801</v>
      </c>
      <c r="M373" s="199">
        <f t="shared" si="5"/>
        <v>257121</v>
      </c>
      <c r="N373" s="157" t="s">
        <v>3190</v>
      </c>
      <c r="O373" s="157">
        <v>0</v>
      </c>
      <c r="P373" s="205"/>
      <c r="Q373" s="205"/>
      <c r="R373" s="205"/>
      <c r="S373" s="206"/>
    </row>
    <row r="374" spans="1:19" ht="29.1" customHeight="1">
      <c r="A374" s="166">
        <v>370</v>
      </c>
      <c r="B374" s="206"/>
      <c r="C374" s="206"/>
      <c r="D374" s="206"/>
      <c r="E374" s="206"/>
      <c r="F374" s="166" t="s">
        <v>3226</v>
      </c>
      <c r="G374" s="166" t="s">
        <v>3215</v>
      </c>
      <c r="H374" s="158" t="s">
        <v>145</v>
      </c>
      <c r="I374" s="155" t="s">
        <v>146</v>
      </c>
      <c r="J374" s="128">
        <v>6963</v>
      </c>
      <c r="K374" s="199">
        <v>527</v>
      </c>
      <c r="L374" s="199">
        <v>4690</v>
      </c>
      <c r="M374" s="199">
        <f t="shared" si="5"/>
        <v>2471630</v>
      </c>
      <c r="N374" s="157" t="s">
        <v>3396</v>
      </c>
      <c r="O374" s="157" t="s">
        <v>2556</v>
      </c>
      <c r="P374" s="205"/>
      <c r="Q374" s="205"/>
      <c r="R374" s="205"/>
      <c r="S374" s="206"/>
    </row>
    <row r="375" spans="1:19" ht="29.1" customHeight="1">
      <c r="A375" s="166">
        <v>371</v>
      </c>
      <c r="B375" s="206"/>
      <c r="C375" s="206"/>
      <c r="D375" s="206"/>
      <c r="E375" s="206"/>
      <c r="F375" s="166" t="s">
        <v>3226</v>
      </c>
      <c r="G375" s="166" t="s">
        <v>3215</v>
      </c>
      <c r="H375" s="158" t="s">
        <v>150</v>
      </c>
      <c r="I375" s="155" t="s">
        <v>146</v>
      </c>
      <c r="J375" s="128">
        <v>159</v>
      </c>
      <c r="K375" s="199">
        <v>159</v>
      </c>
      <c r="L375" s="199">
        <v>891</v>
      </c>
      <c r="M375" s="199">
        <f t="shared" si="5"/>
        <v>141669</v>
      </c>
      <c r="N375" s="157" t="s">
        <v>3190</v>
      </c>
      <c r="O375" s="157">
        <v>0</v>
      </c>
      <c r="P375" s="205"/>
      <c r="Q375" s="205"/>
      <c r="R375" s="205"/>
      <c r="S375" s="206"/>
    </row>
    <row r="376" spans="1:19" ht="29.1" customHeight="1">
      <c r="A376" s="166">
        <v>372</v>
      </c>
      <c r="B376" s="206"/>
      <c r="C376" s="206"/>
      <c r="D376" s="206"/>
      <c r="E376" s="206"/>
      <c r="F376" s="166" t="s">
        <v>3226</v>
      </c>
      <c r="G376" s="166" t="s">
        <v>3215</v>
      </c>
      <c r="H376" s="158" t="s">
        <v>430</v>
      </c>
      <c r="I376" s="155" t="s">
        <v>109</v>
      </c>
      <c r="J376" s="128">
        <v>2911</v>
      </c>
      <c r="K376" s="199">
        <v>1339</v>
      </c>
      <c r="L376" s="199">
        <v>891</v>
      </c>
      <c r="M376" s="199">
        <f t="shared" si="5"/>
        <v>1193049</v>
      </c>
      <c r="N376" s="157" t="s">
        <v>3190</v>
      </c>
      <c r="O376" s="157">
        <v>0</v>
      </c>
      <c r="P376" s="205"/>
      <c r="Q376" s="205"/>
      <c r="R376" s="205"/>
      <c r="S376" s="206"/>
    </row>
    <row r="377" spans="1:19" ht="29.1" customHeight="1">
      <c r="A377" s="166">
        <v>373</v>
      </c>
      <c r="B377" s="206"/>
      <c r="C377" s="206"/>
      <c r="D377" s="206"/>
      <c r="E377" s="206"/>
      <c r="F377" s="166" t="s">
        <v>3226</v>
      </c>
      <c r="G377" s="166" t="s">
        <v>3215</v>
      </c>
      <c r="H377" s="158" t="s">
        <v>142</v>
      </c>
      <c r="I377" s="155" t="s">
        <v>54</v>
      </c>
      <c r="J377" s="128">
        <v>737</v>
      </c>
      <c r="K377" s="199">
        <v>2</v>
      </c>
      <c r="L377" s="199">
        <v>4010</v>
      </c>
      <c r="M377" s="199">
        <f t="shared" si="5"/>
        <v>8020</v>
      </c>
      <c r="N377" s="157" t="s">
        <v>3276</v>
      </c>
      <c r="O377" s="157" t="s">
        <v>3820</v>
      </c>
      <c r="P377" s="205"/>
      <c r="Q377" s="205"/>
      <c r="R377" s="205"/>
      <c r="S377" s="206"/>
    </row>
    <row r="378" spans="1:19" ht="29.1" customHeight="1">
      <c r="A378" s="166">
        <v>374</v>
      </c>
      <c r="B378" s="206"/>
      <c r="C378" s="206"/>
      <c r="D378" s="206"/>
      <c r="E378" s="206"/>
      <c r="F378" s="166" t="s">
        <v>3226</v>
      </c>
      <c r="G378" s="206" t="s">
        <v>3216</v>
      </c>
      <c r="H378" s="158" t="s">
        <v>666</v>
      </c>
      <c r="I378" s="155" t="s">
        <v>109</v>
      </c>
      <c r="J378" s="128">
        <v>95</v>
      </c>
      <c r="K378" s="128">
        <v>95</v>
      </c>
      <c r="L378" s="128">
        <v>319</v>
      </c>
      <c r="M378" s="199">
        <f t="shared" si="5"/>
        <v>30305</v>
      </c>
      <c r="N378" s="157" t="s">
        <v>3397</v>
      </c>
      <c r="O378" s="157" t="s">
        <v>3877</v>
      </c>
      <c r="P378" s="205"/>
      <c r="Q378" s="205"/>
      <c r="R378" s="205"/>
      <c r="S378" s="206"/>
    </row>
    <row r="379" spans="1:19" ht="29.1" customHeight="1">
      <c r="A379" s="166">
        <v>375</v>
      </c>
      <c r="B379" s="206"/>
      <c r="C379" s="206"/>
      <c r="D379" s="206"/>
      <c r="E379" s="206"/>
      <c r="F379" s="166" t="s">
        <v>3226</v>
      </c>
      <c r="G379" s="206" t="s">
        <v>3216</v>
      </c>
      <c r="H379" s="158" t="s">
        <v>669</v>
      </c>
      <c r="I379" s="155" t="s">
        <v>326</v>
      </c>
      <c r="J379" s="128">
        <v>9286</v>
      </c>
      <c r="K379" s="128">
        <v>2493</v>
      </c>
      <c r="L379" s="155">
        <v>497</v>
      </c>
      <c r="M379" s="199">
        <f t="shared" si="5"/>
        <v>1239021</v>
      </c>
      <c r="N379" s="157" t="s">
        <v>3179</v>
      </c>
      <c r="O379" s="157">
        <v>0</v>
      </c>
      <c r="P379" s="205"/>
      <c r="Q379" s="205"/>
      <c r="R379" s="205"/>
      <c r="S379" s="206"/>
    </row>
    <row r="380" spans="1:19" ht="29.1" customHeight="1">
      <c r="A380" s="166">
        <v>376</v>
      </c>
      <c r="B380" s="206"/>
      <c r="C380" s="206"/>
      <c r="D380" s="206"/>
      <c r="E380" s="206"/>
      <c r="F380" s="166" t="s">
        <v>3226</v>
      </c>
      <c r="G380" s="206" t="s">
        <v>3216</v>
      </c>
      <c r="H380" s="158" t="s">
        <v>668</v>
      </c>
      <c r="I380" s="155" t="s">
        <v>326</v>
      </c>
      <c r="J380" s="128">
        <v>565</v>
      </c>
      <c r="K380" s="128">
        <v>565</v>
      </c>
      <c r="L380" s="128">
        <v>507</v>
      </c>
      <c r="M380" s="199">
        <f t="shared" si="5"/>
        <v>286455</v>
      </c>
      <c r="N380" s="157" t="s">
        <v>3190</v>
      </c>
      <c r="O380" s="157">
        <v>0</v>
      </c>
      <c r="P380" s="205"/>
      <c r="Q380" s="205"/>
      <c r="R380" s="205"/>
      <c r="S380" s="206"/>
    </row>
    <row r="381" spans="1:19" ht="29.1" customHeight="1">
      <c r="A381" s="166">
        <v>377</v>
      </c>
      <c r="B381" s="206"/>
      <c r="C381" s="206"/>
      <c r="D381" s="206"/>
      <c r="E381" s="206"/>
      <c r="F381" s="166" t="s">
        <v>3226</v>
      </c>
      <c r="G381" s="206" t="s">
        <v>3216</v>
      </c>
      <c r="H381" s="158" t="s">
        <v>671</v>
      </c>
      <c r="I381" s="155" t="s">
        <v>109</v>
      </c>
      <c r="J381" s="128">
        <v>694</v>
      </c>
      <c r="K381" s="128">
        <v>239</v>
      </c>
      <c r="L381" s="155">
        <v>118</v>
      </c>
      <c r="M381" s="199">
        <f t="shared" si="5"/>
        <v>28202</v>
      </c>
      <c r="N381" s="157" t="s">
        <v>1840</v>
      </c>
      <c r="O381" s="157">
        <v>0</v>
      </c>
      <c r="P381" s="205"/>
      <c r="Q381" s="205"/>
      <c r="R381" s="205"/>
      <c r="S381" s="206"/>
    </row>
    <row r="382" spans="1:19" ht="29.1" customHeight="1">
      <c r="A382" s="166">
        <v>378</v>
      </c>
      <c r="B382" s="206"/>
      <c r="C382" s="206"/>
      <c r="D382" s="206"/>
      <c r="E382" s="206"/>
      <c r="F382" s="166" t="s">
        <v>3226</v>
      </c>
      <c r="G382" s="206" t="s">
        <v>3216</v>
      </c>
      <c r="H382" s="158" t="s">
        <v>667</v>
      </c>
      <c r="I382" s="155" t="s">
        <v>109</v>
      </c>
      <c r="J382" s="128">
        <v>9675</v>
      </c>
      <c r="K382" s="128">
        <v>53</v>
      </c>
      <c r="L382" s="155">
        <v>330</v>
      </c>
      <c r="M382" s="199">
        <f t="shared" si="5"/>
        <v>17490</v>
      </c>
      <c r="N382" s="157" t="s">
        <v>3398</v>
      </c>
      <c r="O382" s="157" t="s">
        <v>3877</v>
      </c>
      <c r="P382" s="205"/>
      <c r="Q382" s="205"/>
      <c r="R382" s="205"/>
      <c r="S382" s="206"/>
    </row>
    <row r="383" spans="1:19" ht="29.1" customHeight="1">
      <c r="A383" s="166">
        <v>379</v>
      </c>
      <c r="B383" s="206"/>
      <c r="C383" s="206"/>
      <c r="D383" s="206"/>
      <c r="E383" s="206"/>
      <c r="F383" s="166" t="s">
        <v>3226</v>
      </c>
      <c r="G383" s="206" t="s">
        <v>3216</v>
      </c>
      <c r="H383" s="158" t="s">
        <v>664</v>
      </c>
      <c r="I383" s="155" t="s">
        <v>119</v>
      </c>
      <c r="J383" s="128">
        <v>694</v>
      </c>
      <c r="K383" s="128">
        <v>548</v>
      </c>
      <c r="L383" s="155">
        <v>1120</v>
      </c>
      <c r="M383" s="199">
        <f t="shared" si="5"/>
        <v>613760</v>
      </c>
      <c r="N383" s="157" t="s">
        <v>3190</v>
      </c>
      <c r="O383" s="157">
        <v>0</v>
      </c>
      <c r="P383" s="205"/>
      <c r="Q383" s="205"/>
      <c r="R383" s="205"/>
      <c r="S383" s="206"/>
    </row>
    <row r="384" spans="1:19" ht="29.1" customHeight="1">
      <c r="A384" s="166">
        <v>380</v>
      </c>
      <c r="B384" s="206"/>
      <c r="C384" s="206"/>
      <c r="D384" s="206"/>
      <c r="E384" s="206"/>
      <c r="F384" s="166" t="s">
        <v>3226</v>
      </c>
      <c r="G384" s="206" t="s">
        <v>3216</v>
      </c>
      <c r="H384" s="158" t="s">
        <v>621</v>
      </c>
      <c r="I384" s="155" t="s">
        <v>55</v>
      </c>
      <c r="J384" s="128">
        <v>101</v>
      </c>
      <c r="K384" s="128">
        <v>101</v>
      </c>
      <c r="L384" s="128">
        <v>594</v>
      </c>
      <c r="M384" s="199">
        <f t="shared" si="5"/>
        <v>59994</v>
      </c>
      <c r="N384" s="157" t="s">
        <v>3190</v>
      </c>
      <c r="O384" s="157">
        <v>0</v>
      </c>
      <c r="P384" s="205"/>
      <c r="Q384" s="205"/>
      <c r="R384" s="205"/>
      <c r="S384" s="206"/>
    </row>
    <row r="385" spans="1:19" ht="29.1" customHeight="1">
      <c r="A385" s="166">
        <v>381</v>
      </c>
      <c r="B385" s="206"/>
      <c r="C385" s="206"/>
      <c r="D385" s="206"/>
      <c r="E385" s="206"/>
      <c r="F385" s="166" t="s">
        <v>3226</v>
      </c>
      <c r="G385" s="206" t="s">
        <v>3216</v>
      </c>
      <c r="H385" s="158" t="s">
        <v>619</v>
      </c>
      <c r="I385" s="155" t="s">
        <v>119</v>
      </c>
      <c r="J385" s="128">
        <v>17</v>
      </c>
      <c r="K385" s="128">
        <v>10</v>
      </c>
      <c r="L385" s="155">
        <v>1510</v>
      </c>
      <c r="M385" s="199">
        <f t="shared" si="5"/>
        <v>15100</v>
      </c>
      <c r="N385" s="157" t="s">
        <v>3190</v>
      </c>
      <c r="O385" s="157">
        <v>0</v>
      </c>
      <c r="P385" s="205"/>
      <c r="Q385" s="205"/>
      <c r="R385" s="205"/>
      <c r="S385" s="206"/>
    </row>
    <row r="386" spans="1:19" ht="29.1" customHeight="1">
      <c r="A386" s="166">
        <v>382</v>
      </c>
      <c r="B386" s="206"/>
      <c r="C386" s="206"/>
      <c r="D386" s="206"/>
      <c r="E386" s="206"/>
      <c r="F386" s="166" t="s">
        <v>3226</v>
      </c>
      <c r="G386" s="206" t="s">
        <v>3216</v>
      </c>
      <c r="H386" s="158" t="s">
        <v>665</v>
      </c>
      <c r="I386" s="155" t="s">
        <v>109</v>
      </c>
      <c r="J386" s="128">
        <v>1782</v>
      </c>
      <c r="K386" s="128">
        <v>1581</v>
      </c>
      <c r="L386" s="155">
        <v>118</v>
      </c>
      <c r="M386" s="199">
        <f t="shared" si="5"/>
        <v>186558</v>
      </c>
      <c r="N386" s="157" t="s">
        <v>3190</v>
      </c>
      <c r="O386" s="157">
        <v>0</v>
      </c>
      <c r="P386" s="205"/>
      <c r="Q386" s="205"/>
      <c r="R386" s="205"/>
      <c r="S386" s="206"/>
    </row>
    <row r="387" spans="1:19" ht="29.1" customHeight="1">
      <c r="A387" s="166">
        <v>383</v>
      </c>
      <c r="B387" s="206"/>
      <c r="C387" s="206"/>
      <c r="D387" s="206"/>
      <c r="E387" s="206"/>
      <c r="F387" s="166" t="s">
        <v>3226</v>
      </c>
      <c r="G387" s="206" t="s">
        <v>3216</v>
      </c>
      <c r="H387" s="158" t="s">
        <v>615</v>
      </c>
      <c r="I387" s="155" t="s">
        <v>119</v>
      </c>
      <c r="J387" s="128">
        <v>238</v>
      </c>
      <c r="K387" s="128">
        <v>238</v>
      </c>
      <c r="L387" s="128">
        <v>1510</v>
      </c>
      <c r="M387" s="199">
        <f t="shared" si="5"/>
        <v>359380</v>
      </c>
      <c r="N387" s="157" t="s">
        <v>3190</v>
      </c>
      <c r="O387" s="157">
        <v>0</v>
      </c>
      <c r="P387" s="205"/>
      <c r="Q387" s="205"/>
      <c r="R387" s="205"/>
      <c r="S387" s="206"/>
    </row>
    <row r="388" spans="1:19" ht="29.1" customHeight="1">
      <c r="A388" s="166">
        <v>384</v>
      </c>
      <c r="B388" s="206"/>
      <c r="C388" s="206"/>
      <c r="D388" s="206"/>
      <c r="E388" s="206"/>
      <c r="F388" s="166" t="s">
        <v>3226</v>
      </c>
      <c r="G388" s="206" t="s">
        <v>3216</v>
      </c>
      <c r="H388" s="158" t="s">
        <v>633</v>
      </c>
      <c r="I388" s="155" t="s">
        <v>119</v>
      </c>
      <c r="J388" s="128">
        <v>2562</v>
      </c>
      <c r="K388" s="128">
        <v>672</v>
      </c>
      <c r="L388" s="155">
        <v>1510</v>
      </c>
      <c r="M388" s="199">
        <f t="shared" si="5"/>
        <v>1014720</v>
      </c>
      <c r="N388" s="157" t="s">
        <v>3190</v>
      </c>
      <c r="O388" s="157">
        <v>0</v>
      </c>
      <c r="P388" s="205"/>
      <c r="Q388" s="205"/>
      <c r="R388" s="205"/>
      <c r="S388" s="206"/>
    </row>
    <row r="389" spans="1:19" ht="29.1" customHeight="1">
      <c r="A389" s="166">
        <v>385</v>
      </c>
      <c r="B389" s="206"/>
      <c r="C389" s="206"/>
      <c r="D389" s="206"/>
      <c r="E389" s="206"/>
      <c r="F389" s="166" t="s">
        <v>3226</v>
      </c>
      <c r="G389" s="206" t="s">
        <v>3216</v>
      </c>
      <c r="H389" s="158" t="s">
        <v>611</v>
      </c>
      <c r="I389" s="155" t="s">
        <v>119</v>
      </c>
      <c r="J389" s="128">
        <v>50</v>
      </c>
      <c r="K389" s="128">
        <v>50</v>
      </c>
      <c r="L389" s="128">
        <v>1510</v>
      </c>
      <c r="M389" s="199">
        <f t="shared" ref="M389:M452" si="6">K389*L389</f>
        <v>75500</v>
      </c>
      <c r="N389" s="157" t="s">
        <v>3190</v>
      </c>
      <c r="O389" s="157">
        <v>0</v>
      </c>
      <c r="P389" s="205"/>
      <c r="Q389" s="205"/>
      <c r="R389" s="205"/>
      <c r="S389" s="206"/>
    </row>
    <row r="390" spans="1:19" ht="29.1" customHeight="1">
      <c r="A390" s="166">
        <v>386</v>
      </c>
      <c r="B390" s="206"/>
      <c r="C390" s="206"/>
      <c r="D390" s="206"/>
      <c r="E390" s="206"/>
      <c r="F390" s="166" t="s">
        <v>3226</v>
      </c>
      <c r="G390" s="206" t="s">
        <v>3216</v>
      </c>
      <c r="H390" s="158" t="s">
        <v>613</v>
      </c>
      <c r="I390" s="155" t="s">
        <v>109</v>
      </c>
      <c r="J390" s="128">
        <v>4</v>
      </c>
      <c r="K390" s="128">
        <v>4</v>
      </c>
      <c r="L390" s="128">
        <v>2520</v>
      </c>
      <c r="M390" s="199">
        <f t="shared" si="6"/>
        <v>10080</v>
      </c>
      <c r="N390" s="157" t="s">
        <v>1820</v>
      </c>
      <c r="O390" s="157">
        <v>0</v>
      </c>
      <c r="P390" s="205"/>
      <c r="Q390" s="205"/>
      <c r="R390" s="205"/>
      <c r="S390" s="206"/>
    </row>
    <row r="391" spans="1:19" ht="29.1" customHeight="1">
      <c r="A391" s="166">
        <v>387</v>
      </c>
      <c r="B391" s="206"/>
      <c r="C391" s="206"/>
      <c r="D391" s="206"/>
      <c r="E391" s="206"/>
      <c r="F391" s="166" t="s">
        <v>3226</v>
      </c>
      <c r="G391" s="206" t="s">
        <v>3216</v>
      </c>
      <c r="H391" s="158" t="s">
        <v>608</v>
      </c>
      <c r="I391" s="155" t="s">
        <v>55</v>
      </c>
      <c r="J391" s="128">
        <v>44</v>
      </c>
      <c r="K391" s="128">
        <v>44</v>
      </c>
      <c r="L391" s="128">
        <v>594</v>
      </c>
      <c r="M391" s="199">
        <f t="shared" si="6"/>
        <v>26136</v>
      </c>
      <c r="N391" s="157" t="s">
        <v>3190</v>
      </c>
      <c r="O391" s="157">
        <v>0</v>
      </c>
      <c r="P391" s="205"/>
      <c r="Q391" s="205"/>
      <c r="R391" s="205"/>
      <c r="S391" s="206"/>
    </row>
    <row r="392" spans="1:19" ht="29.1" customHeight="1">
      <c r="A392" s="166">
        <v>388</v>
      </c>
      <c r="B392" s="206"/>
      <c r="C392" s="206"/>
      <c r="D392" s="206"/>
      <c r="E392" s="206"/>
      <c r="F392" s="166" t="s">
        <v>3226</v>
      </c>
      <c r="G392" s="206" t="s">
        <v>3216</v>
      </c>
      <c r="H392" s="158" t="s">
        <v>662</v>
      </c>
      <c r="I392" s="155" t="s">
        <v>109</v>
      </c>
      <c r="J392" s="128">
        <v>397</v>
      </c>
      <c r="K392" s="128">
        <v>39</v>
      </c>
      <c r="L392" s="155">
        <v>118</v>
      </c>
      <c r="M392" s="199">
        <f t="shared" si="6"/>
        <v>4602</v>
      </c>
      <c r="N392" s="157" t="s">
        <v>3190</v>
      </c>
      <c r="O392" s="157">
        <v>0</v>
      </c>
      <c r="P392" s="205"/>
      <c r="Q392" s="205"/>
      <c r="R392" s="205"/>
      <c r="S392" s="206"/>
    </row>
    <row r="393" spans="1:19" ht="29.1" customHeight="1">
      <c r="A393" s="166">
        <v>389</v>
      </c>
      <c r="B393" s="206"/>
      <c r="C393" s="206"/>
      <c r="D393" s="206"/>
      <c r="E393" s="206"/>
      <c r="F393" s="166" t="s">
        <v>3226</v>
      </c>
      <c r="G393" s="206" t="s">
        <v>3216</v>
      </c>
      <c r="H393" s="158" t="s">
        <v>663</v>
      </c>
      <c r="I393" s="155" t="s">
        <v>109</v>
      </c>
      <c r="J393" s="128">
        <v>99</v>
      </c>
      <c r="K393" s="128">
        <v>97</v>
      </c>
      <c r="L393" s="128">
        <v>313</v>
      </c>
      <c r="M393" s="199">
        <f t="shared" si="6"/>
        <v>30361</v>
      </c>
      <c r="N393" s="157" t="s">
        <v>3190</v>
      </c>
      <c r="O393" s="157">
        <v>0</v>
      </c>
      <c r="P393" s="205"/>
      <c r="Q393" s="205"/>
      <c r="R393" s="205"/>
      <c r="S393" s="206"/>
    </row>
    <row r="394" spans="1:19" ht="29.1" customHeight="1">
      <c r="A394" s="166">
        <v>390</v>
      </c>
      <c r="B394" s="206"/>
      <c r="C394" s="206"/>
      <c r="D394" s="206"/>
      <c r="E394" s="206"/>
      <c r="F394" s="166" t="s">
        <v>3226</v>
      </c>
      <c r="G394" s="206" t="s">
        <v>3216</v>
      </c>
      <c r="H394" s="158" t="s">
        <v>661</v>
      </c>
      <c r="I394" s="155" t="s">
        <v>109</v>
      </c>
      <c r="J394" s="128">
        <v>99</v>
      </c>
      <c r="K394" s="128">
        <v>25</v>
      </c>
      <c r="L394" s="155">
        <v>118</v>
      </c>
      <c r="M394" s="199">
        <f t="shared" si="6"/>
        <v>2950</v>
      </c>
      <c r="N394" s="157" t="s">
        <v>3399</v>
      </c>
      <c r="O394" s="157">
        <v>0</v>
      </c>
      <c r="P394" s="205"/>
      <c r="Q394" s="205"/>
      <c r="R394" s="205"/>
      <c r="S394" s="206"/>
    </row>
    <row r="395" spans="1:19" ht="29.1" customHeight="1">
      <c r="A395" s="166">
        <v>391</v>
      </c>
      <c r="B395" s="206"/>
      <c r="C395" s="206"/>
      <c r="D395" s="206"/>
      <c r="E395" s="206"/>
      <c r="F395" s="166" t="s">
        <v>3226</v>
      </c>
      <c r="G395" s="206" t="s">
        <v>3216</v>
      </c>
      <c r="H395" s="158" t="s">
        <v>609</v>
      </c>
      <c r="I395" s="155" t="s">
        <v>55</v>
      </c>
      <c r="J395" s="128">
        <v>45</v>
      </c>
      <c r="K395" s="128">
        <v>45</v>
      </c>
      <c r="L395" s="128">
        <v>1510</v>
      </c>
      <c r="M395" s="199">
        <f t="shared" si="6"/>
        <v>67950</v>
      </c>
      <c r="N395" s="157" t="s">
        <v>3190</v>
      </c>
      <c r="O395" s="157">
        <v>0</v>
      </c>
      <c r="P395" s="205"/>
      <c r="Q395" s="205"/>
      <c r="R395" s="205"/>
      <c r="S395" s="206"/>
    </row>
    <row r="396" spans="1:19" ht="29.1" customHeight="1">
      <c r="A396" s="166">
        <v>392</v>
      </c>
      <c r="B396" s="206"/>
      <c r="C396" s="206"/>
      <c r="D396" s="206"/>
      <c r="E396" s="206"/>
      <c r="F396" s="166" t="s">
        <v>3226</v>
      </c>
      <c r="G396" s="206" t="s">
        <v>3216</v>
      </c>
      <c r="H396" s="158" t="s">
        <v>607</v>
      </c>
      <c r="I396" s="155" t="s">
        <v>119</v>
      </c>
      <c r="J396" s="128">
        <v>7</v>
      </c>
      <c r="K396" s="128">
        <v>7</v>
      </c>
      <c r="L396" s="155">
        <v>1510</v>
      </c>
      <c r="M396" s="199">
        <f t="shared" si="6"/>
        <v>10570</v>
      </c>
      <c r="N396" s="157" t="s">
        <v>3400</v>
      </c>
      <c r="O396" s="157">
        <v>696</v>
      </c>
      <c r="P396" s="205"/>
      <c r="Q396" s="205"/>
      <c r="R396" s="205"/>
      <c r="S396" s="206"/>
    </row>
    <row r="397" spans="1:19" ht="29.1" customHeight="1">
      <c r="A397" s="166">
        <v>393</v>
      </c>
      <c r="B397" s="206"/>
      <c r="C397" s="206"/>
      <c r="D397" s="206"/>
      <c r="E397" s="206"/>
      <c r="F397" s="166" t="s">
        <v>3226</v>
      </c>
      <c r="G397" s="206" t="s">
        <v>3216</v>
      </c>
      <c r="H397" s="158" t="s">
        <v>606</v>
      </c>
      <c r="I397" s="155" t="s">
        <v>54</v>
      </c>
      <c r="J397" s="128">
        <v>72</v>
      </c>
      <c r="K397" s="128">
        <v>72</v>
      </c>
      <c r="L397" s="128">
        <v>1510</v>
      </c>
      <c r="M397" s="199">
        <f t="shared" si="6"/>
        <v>108720</v>
      </c>
      <c r="N397" s="157" t="s">
        <v>3190</v>
      </c>
      <c r="O397" s="157">
        <v>0</v>
      </c>
      <c r="P397" s="205"/>
      <c r="Q397" s="205"/>
      <c r="R397" s="205"/>
      <c r="S397" s="206"/>
    </row>
    <row r="398" spans="1:19" ht="29.1" customHeight="1">
      <c r="A398" s="166">
        <v>394</v>
      </c>
      <c r="B398" s="206"/>
      <c r="C398" s="206"/>
      <c r="D398" s="206"/>
      <c r="E398" s="206"/>
      <c r="F398" s="166" t="s">
        <v>3226</v>
      </c>
      <c r="G398" s="206" t="s">
        <v>3216</v>
      </c>
      <c r="H398" s="158" t="s">
        <v>603</v>
      </c>
      <c r="I398" s="155" t="s">
        <v>109</v>
      </c>
      <c r="J398" s="128">
        <v>156</v>
      </c>
      <c r="K398" s="128">
        <v>156</v>
      </c>
      <c r="L398" s="155">
        <v>1510</v>
      </c>
      <c r="M398" s="199">
        <f t="shared" si="6"/>
        <v>235560</v>
      </c>
      <c r="N398" s="157" t="s">
        <v>3190</v>
      </c>
      <c r="O398" s="157">
        <v>0</v>
      </c>
      <c r="P398" s="205"/>
      <c r="Q398" s="205"/>
      <c r="R398" s="205"/>
      <c r="S398" s="206"/>
    </row>
    <row r="399" spans="1:19" ht="29.1" customHeight="1">
      <c r="A399" s="166">
        <v>395</v>
      </c>
      <c r="B399" s="206"/>
      <c r="C399" s="206"/>
      <c r="D399" s="206"/>
      <c r="E399" s="206"/>
      <c r="F399" s="166" t="s">
        <v>3226</v>
      </c>
      <c r="G399" s="206" t="s">
        <v>3216</v>
      </c>
      <c r="H399" s="158" t="s">
        <v>677</v>
      </c>
      <c r="I399" s="155" t="s">
        <v>109</v>
      </c>
      <c r="J399" s="128">
        <v>1559</v>
      </c>
      <c r="K399" s="128">
        <v>669</v>
      </c>
      <c r="L399" s="155">
        <v>118</v>
      </c>
      <c r="M399" s="199">
        <f t="shared" si="6"/>
        <v>78942</v>
      </c>
      <c r="N399" s="157" t="s">
        <v>3190</v>
      </c>
      <c r="O399" s="157">
        <v>0</v>
      </c>
      <c r="P399" s="205"/>
      <c r="Q399" s="205"/>
      <c r="R399" s="205"/>
      <c r="S399" s="206"/>
    </row>
    <row r="400" spans="1:19" ht="29.1" customHeight="1">
      <c r="A400" s="166">
        <v>396</v>
      </c>
      <c r="B400" s="206"/>
      <c r="C400" s="206"/>
      <c r="D400" s="206"/>
      <c r="E400" s="206"/>
      <c r="F400" s="166" t="s">
        <v>3226</v>
      </c>
      <c r="G400" s="206" t="s">
        <v>3216</v>
      </c>
      <c r="H400" s="158" t="s">
        <v>679</v>
      </c>
      <c r="I400" s="155" t="s">
        <v>109</v>
      </c>
      <c r="J400" s="128">
        <v>786</v>
      </c>
      <c r="K400" s="128">
        <v>157</v>
      </c>
      <c r="L400" s="155">
        <v>118</v>
      </c>
      <c r="M400" s="199">
        <f t="shared" si="6"/>
        <v>18526</v>
      </c>
      <c r="N400" s="157" t="s">
        <v>3190</v>
      </c>
      <c r="O400" s="157">
        <v>0</v>
      </c>
      <c r="P400" s="205"/>
      <c r="Q400" s="205"/>
      <c r="R400" s="205"/>
      <c r="S400" s="206"/>
    </row>
    <row r="401" spans="1:19" ht="29.1" customHeight="1">
      <c r="A401" s="166">
        <v>397</v>
      </c>
      <c r="B401" s="206"/>
      <c r="C401" s="206"/>
      <c r="D401" s="206"/>
      <c r="E401" s="206"/>
      <c r="F401" s="166" t="s">
        <v>3226</v>
      </c>
      <c r="G401" s="206" t="s">
        <v>3216</v>
      </c>
      <c r="H401" s="158" t="s">
        <v>632</v>
      </c>
      <c r="I401" s="155" t="s">
        <v>119</v>
      </c>
      <c r="J401" s="128">
        <v>122</v>
      </c>
      <c r="K401" s="128">
        <v>122</v>
      </c>
      <c r="L401" s="155">
        <v>1510</v>
      </c>
      <c r="M401" s="199">
        <f t="shared" si="6"/>
        <v>184220</v>
      </c>
      <c r="N401" s="157" t="s">
        <v>3190</v>
      </c>
      <c r="O401" s="157">
        <v>0</v>
      </c>
      <c r="P401" s="205"/>
      <c r="Q401" s="205"/>
      <c r="R401" s="205"/>
      <c r="S401" s="206"/>
    </row>
    <row r="402" spans="1:19" ht="29.1" customHeight="1">
      <c r="A402" s="166">
        <v>398</v>
      </c>
      <c r="B402" s="206"/>
      <c r="C402" s="206"/>
      <c r="D402" s="206"/>
      <c r="E402" s="206"/>
      <c r="F402" s="166" t="s">
        <v>3226</v>
      </c>
      <c r="G402" s="206" t="s">
        <v>3216</v>
      </c>
      <c r="H402" s="158" t="s">
        <v>624</v>
      </c>
      <c r="I402" s="155" t="s">
        <v>119</v>
      </c>
      <c r="J402" s="128">
        <v>618</v>
      </c>
      <c r="K402" s="128">
        <v>423</v>
      </c>
      <c r="L402" s="155">
        <v>1510</v>
      </c>
      <c r="M402" s="199">
        <f t="shared" si="6"/>
        <v>638730</v>
      </c>
      <c r="N402" s="157" t="s">
        <v>3190</v>
      </c>
      <c r="O402" s="157">
        <v>0</v>
      </c>
      <c r="P402" s="205"/>
      <c r="Q402" s="205"/>
      <c r="R402" s="205"/>
      <c r="S402" s="206"/>
    </row>
    <row r="403" spans="1:19" ht="29.1" customHeight="1">
      <c r="A403" s="166">
        <v>399</v>
      </c>
      <c r="B403" s="206"/>
      <c r="C403" s="206"/>
      <c r="D403" s="206"/>
      <c r="E403" s="206"/>
      <c r="F403" s="166" t="s">
        <v>3226</v>
      </c>
      <c r="G403" s="206" t="s">
        <v>3216</v>
      </c>
      <c r="H403" s="158" t="s">
        <v>627</v>
      </c>
      <c r="I403" s="155" t="s">
        <v>55</v>
      </c>
      <c r="J403" s="128">
        <v>184</v>
      </c>
      <c r="K403" s="128">
        <v>134</v>
      </c>
      <c r="L403" s="155">
        <v>1120</v>
      </c>
      <c r="M403" s="199">
        <f t="shared" si="6"/>
        <v>150080</v>
      </c>
      <c r="N403" s="157" t="s">
        <v>3190</v>
      </c>
      <c r="O403" s="157">
        <v>0</v>
      </c>
      <c r="P403" s="205"/>
      <c r="Q403" s="205"/>
      <c r="R403" s="205"/>
      <c r="S403" s="206"/>
    </row>
    <row r="404" spans="1:19" ht="29.1" customHeight="1">
      <c r="A404" s="166">
        <v>400</v>
      </c>
      <c r="B404" s="206"/>
      <c r="C404" s="206"/>
      <c r="D404" s="206"/>
      <c r="E404" s="206"/>
      <c r="F404" s="166" t="s">
        <v>3226</v>
      </c>
      <c r="G404" s="206" t="s">
        <v>3216</v>
      </c>
      <c r="H404" s="158" t="s">
        <v>625</v>
      </c>
      <c r="I404" s="155" t="s">
        <v>55</v>
      </c>
      <c r="J404" s="128">
        <v>631</v>
      </c>
      <c r="K404" s="128">
        <v>496</v>
      </c>
      <c r="L404" s="155">
        <v>5610</v>
      </c>
      <c r="M404" s="199">
        <f t="shared" si="6"/>
        <v>2782560</v>
      </c>
      <c r="N404" s="157" t="s">
        <v>3345</v>
      </c>
      <c r="O404" s="157">
        <v>0</v>
      </c>
      <c r="P404" s="205"/>
      <c r="Q404" s="205"/>
      <c r="R404" s="205"/>
      <c r="S404" s="206"/>
    </row>
    <row r="405" spans="1:19" ht="29.1" customHeight="1">
      <c r="A405" s="166">
        <v>401</v>
      </c>
      <c r="B405" s="206"/>
      <c r="C405" s="206"/>
      <c r="D405" s="206"/>
      <c r="E405" s="206"/>
      <c r="F405" s="166" t="s">
        <v>3226</v>
      </c>
      <c r="G405" s="206" t="s">
        <v>3216</v>
      </c>
      <c r="H405" s="158" t="s">
        <v>626</v>
      </c>
      <c r="I405" s="155" t="s">
        <v>119</v>
      </c>
      <c r="J405" s="128">
        <v>217</v>
      </c>
      <c r="K405" s="128">
        <v>82</v>
      </c>
      <c r="L405" s="155">
        <v>1510</v>
      </c>
      <c r="M405" s="199">
        <f t="shared" si="6"/>
        <v>123820</v>
      </c>
      <c r="N405" s="157" t="s">
        <v>3190</v>
      </c>
      <c r="O405" s="157">
        <v>0</v>
      </c>
      <c r="P405" s="205"/>
      <c r="Q405" s="205"/>
      <c r="R405" s="205"/>
      <c r="S405" s="206"/>
    </row>
    <row r="406" spans="1:19" ht="29.1" customHeight="1">
      <c r="A406" s="166">
        <v>402</v>
      </c>
      <c r="B406" s="206"/>
      <c r="C406" s="206"/>
      <c r="D406" s="206"/>
      <c r="E406" s="206"/>
      <c r="F406" s="166" t="s">
        <v>3226</v>
      </c>
      <c r="G406" s="206" t="s">
        <v>3216</v>
      </c>
      <c r="H406" s="158" t="s">
        <v>673</v>
      </c>
      <c r="I406" s="155" t="s">
        <v>119</v>
      </c>
      <c r="J406" s="128">
        <v>574</v>
      </c>
      <c r="K406" s="128">
        <v>66</v>
      </c>
      <c r="L406" s="155">
        <v>1120</v>
      </c>
      <c r="M406" s="199">
        <f t="shared" si="6"/>
        <v>73920</v>
      </c>
      <c r="N406" s="157" t="s">
        <v>1840</v>
      </c>
      <c r="O406" s="157">
        <v>0</v>
      </c>
      <c r="P406" s="205"/>
      <c r="Q406" s="205"/>
      <c r="R406" s="205"/>
      <c r="S406" s="206"/>
    </row>
    <row r="407" spans="1:19" ht="29.1" customHeight="1">
      <c r="A407" s="166">
        <v>403</v>
      </c>
      <c r="B407" s="206"/>
      <c r="C407" s="206"/>
      <c r="D407" s="206"/>
      <c r="E407" s="206"/>
      <c r="F407" s="166" t="s">
        <v>3226</v>
      </c>
      <c r="G407" s="206" t="s">
        <v>3216</v>
      </c>
      <c r="H407" s="158" t="s">
        <v>628</v>
      </c>
      <c r="I407" s="155" t="s">
        <v>119</v>
      </c>
      <c r="J407" s="128">
        <v>26</v>
      </c>
      <c r="K407" s="128">
        <v>12</v>
      </c>
      <c r="L407" s="155">
        <v>1900</v>
      </c>
      <c r="M407" s="199">
        <f t="shared" si="6"/>
        <v>22800</v>
      </c>
      <c r="N407" s="157" t="s">
        <v>3190</v>
      </c>
      <c r="O407" s="157">
        <v>0</v>
      </c>
      <c r="P407" s="205"/>
      <c r="Q407" s="205"/>
      <c r="R407" s="205"/>
      <c r="S407" s="206"/>
    </row>
    <row r="408" spans="1:19" ht="29.1" customHeight="1">
      <c r="A408" s="166">
        <v>404</v>
      </c>
      <c r="B408" s="206"/>
      <c r="C408" s="206"/>
      <c r="D408" s="206"/>
      <c r="E408" s="206"/>
      <c r="F408" s="166" t="s">
        <v>3226</v>
      </c>
      <c r="G408" s="206" t="s">
        <v>3216</v>
      </c>
      <c r="H408" s="158" t="s">
        <v>623</v>
      </c>
      <c r="I408" s="155" t="s">
        <v>55</v>
      </c>
      <c r="J408" s="128">
        <v>36</v>
      </c>
      <c r="K408" s="128">
        <v>36</v>
      </c>
      <c r="L408" s="128">
        <v>1120</v>
      </c>
      <c r="M408" s="199">
        <f t="shared" si="6"/>
        <v>40320</v>
      </c>
      <c r="N408" s="157" t="s">
        <v>3190</v>
      </c>
      <c r="O408" s="157">
        <v>0</v>
      </c>
      <c r="P408" s="205"/>
      <c r="Q408" s="205"/>
      <c r="R408" s="205"/>
      <c r="S408" s="206"/>
    </row>
    <row r="409" spans="1:19" ht="29.1" customHeight="1">
      <c r="A409" s="166">
        <v>405</v>
      </c>
      <c r="B409" s="206"/>
      <c r="C409" s="206"/>
      <c r="D409" s="206"/>
      <c r="E409" s="206"/>
      <c r="F409" s="166" t="s">
        <v>3226</v>
      </c>
      <c r="G409" s="206" t="s">
        <v>3216</v>
      </c>
      <c r="H409" s="158" t="s">
        <v>672</v>
      </c>
      <c r="I409" s="155" t="s">
        <v>109</v>
      </c>
      <c r="J409" s="128">
        <v>99</v>
      </c>
      <c r="K409" s="128">
        <v>3</v>
      </c>
      <c r="L409" s="155">
        <v>118</v>
      </c>
      <c r="M409" s="199">
        <f t="shared" si="6"/>
        <v>354</v>
      </c>
      <c r="N409" s="157" t="s">
        <v>1840</v>
      </c>
      <c r="O409" s="157">
        <v>0</v>
      </c>
      <c r="P409" s="205"/>
      <c r="Q409" s="205"/>
      <c r="R409" s="205"/>
      <c r="S409" s="206"/>
    </row>
    <row r="410" spans="1:19" ht="29.1" customHeight="1">
      <c r="A410" s="166">
        <v>406</v>
      </c>
      <c r="B410" s="206"/>
      <c r="C410" s="206"/>
      <c r="D410" s="206"/>
      <c r="E410" s="206"/>
      <c r="F410" s="166" t="s">
        <v>3226</v>
      </c>
      <c r="G410" s="206" t="s">
        <v>3216</v>
      </c>
      <c r="H410" s="158" t="s">
        <v>3146</v>
      </c>
      <c r="I410" s="155" t="s">
        <v>109</v>
      </c>
      <c r="J410" s="128">
        <v>59244</v>
      </c>
      <c r="K410" s="128">
        <v>75</v>
      </c>
      <c r="L410" s="155">
        <v>422</v>
      </c>
      <c r="M410" s="199">
        <f t="shared" si="6"/>
        <v>31650</v>
      </c>
      <c r="N410" s="157" t="s">
        <v>3179</v>
      </c>
      <c r="O410" s="157">
        <v>0</v>
      </c>
      <c r="P410" s="205"/>
      <c r="Q410" s="205"/>
      <c r="R410" s="205"/>
      <c r="S410" s="206"/>
    </row>
    <row r="411" spans="1:19" ht="29.1" customHeight="1">
      <c r="A411" s="166">
        <v>407</v>
      </c>
      <c r="B411" s="206"/>
      <c r="C411" s="206"/>
      <c r="D411" s="206"/>
      <c r="E411" s="206"/>
      <c r="F411" s="166" t="s">
        <v>3226</v>
      </c>
      <c r="G411" s="206" t="s">
        <v>3216</v>
      </c>
      <c r="H411" s="158" t="s">
        <v>674</v>
      </c>
      <c r="I411" s="155" t="s">
        <v>109</v>
      </c>
      <c r="J411" s="128">
        <v>193</v>
      </c>
      <c r="K411" s="128">
        <v>193</v>
      </c>
      <c r="L411" s="128">
        <v>319</v>
      </c>
      <c r="M411" s="199">
        <f t="shared" si="6"/>
        <v>61567</v>
      </c>
      <c r="N411" s="157" t="s">
        <v>3179</v>
      </c>
      <c r="O411" s="157">
        <v>0</v>
      </c>
      <c r="P411" s="205"/>
      <c r="Q411" s="205"/>
      <c r="R411" s="205"/>
      <c r="S411" s="206"/>
    </row>
    <row r="412" spans="1:19" ht="29.1" customHeight="1">
      <c r="A412" s="166">
        <v>408</v>
      </c>
      <c r="B412" s="206"/>
      <c r="C412" s="206"/>
      <c r="D412" s="206"/>
      <c r="E412" s="206"/>
      <c r="F412" s="166" t="s">
        <v>3226</v>
      </c>
      <c r="G412" s="206" t="s">
        <v>3216</v>
      </c>
      <c r="H412" s="158" t="s">
        <v>622</v>
      </c>
      <c r="I412" s="155" t="s">
        <v>55</v>
      </c>
      <c r="J412" s="128">
        <v>443</v>
      </c>
      <c r="K412" s="128">
        <v>443</v>
      </c>
      <c r="L412" s="128">
        <v>3400</v>
      </c>
      <c r="M412" s="199">
        <f t="shared" si="6"/>
        <v>1506200</v>
      </c>
      <c r="N412" s="157" t="s">
        <v>3190</v>
      </c>
      <c r="O412" s="157">
        <v>0</v>
      </c>
      <c r="P412" s="205"/>
      <c r="Q412" s="205"/>
      <c r="R412" s="205"/>
      <c r="S412" s="206"/>
    </row>
    <row r="413" spans="1:19" ht="29.1" customHeight="1">
      <c r="A413" s="166">
        <v>409</v>
      </c>
      <c r="B413" s="206"/>
      <c r="C413" s="206"/>
      <c r="D413" s="206"/>
      <c r="E413" s="206"/>
      <c r="F413" s="166" t="s">
        <v>3226</v>
      </c>
      <c r="G413" s="206" t="s">
        <v>3216</v>
      </c>
      <c r="H413" s="158" t="s">
        <v>620</v>
      </c>
      <c r="I413" s="155" t="s">
        <v>55</v>
      </c>
      <c r="J413" s="128">
        <v>659</v>
      </c>
      <c r="K413" s="128">
        <v>394</v>
      </c>
      <c r="L413" s="155">
        <v>3400</v>
      </c>
      <c r="M413" s="199">
        <f t="shared" si="6"/>
        <v>1339600</v>
      </c>
      <c r="N413" s="157" t="s">
        <v>3346</v>
      </c>
      <c r="O413" s="157" t="s">
        <v>3878</v>
      </c>
      <c r="P413" s="205"/>
      <c r="Q413" s="205"/>
      <c r="R413" s="205"/>
      <c r="S413" s="206"/>
    </row>
    <row r="414" spans="1:19" ht="29.1" customHeight="1">
      <c r="A414" s="166">
        <v>410</v>
      </c>
      <c r="B414" s="206"/>
      <c r="C414" s="206"/>
      <c r="D414" s="206"/>
      <c r="E414" s="206"/>
      <c r="F414" s="166" t="s">
        <v>3226</v>
      </c>
      <c r="G414" s="206" t="s">
        <v>3216</v>
      </c>
      <c r="H414" s="158" t="s">
        <v>618</v>
      </c>
      <c r="I414" s="155" t="s">
        <v>55</v>
      </c>
      <c r="J414" s="128">
        <v>700</v>
      </c>
      <c r="K414" s="128">
        <v>186</v>
      </c>
      <c r="L414" s="155">
        <v>2370</v>
      </c>
      <c r="M414" s="199">
        <f t="shared" si="6"/>
        <v>440820</v>
      </c>
      <c r="N414" s="157" t="s">
        <v>3346</v>
      </c>
      <c r="O414" s="157" t="s">
        <v>3879</v>
      </c>
      <c r="P414" s="205"/>
      <c r="Q414" s="205"/>
      <c r="R414" s="205"/>
      <c r="S414" s="206"/>
    </row>
    <row r="415" spans="1:19" ht="29.1" customHeight="1">
      <c r="A415" s="166">
        <v>411</v>
      </c>
      <c r="B415" s="206"/>
      <c r="C415" s="206"/>
      <c r="D415" s="206"/>
      <c r="E415" s="206"/>
      <c r="F415" s="166" t="s">
        <v>3226</v>
      </c>
      <c r="G415" s="206" t="s">
        <v>3216</v>
      </c>
      <c r="H415" s="158" t="s">
        <v>670</v>
      </c>
      <c r="I415" s="155" t="s">
        <v>109</v>
      </c>
      <c r="J415" s="128">
        <v>1091</v>
      </c>
      <c r="K415" s="128">
        <v>1091</v>
      </c>
      <c r="L415" s="128">
        <v>435</v>
      </c>
      <c r="M415" s="199">
        <f t="shared" si="6"/>
        <v>474585</v>
      </c>
      <c r="N415" s="157" t="s">
        <v>1820</v>
      </c>
      <c r="O415" s="157">
        <v>0</v>
      </c>
      <c r="P415" s="205"/>
      <c r="Q415" s="205"/>
      <c r="R415" s="205"/>
      <c r="S415" s="206"/>
    </row>
    <row r="416" spans="1:19" ht="29.1" customHeight="1">
      <c r="A416" s="166">
        <v>412</v>
      </c>
      <c r="B416" s="206"/>
      <c r="C416" s="206"/>
      <c r="D416" s="206"/>
      <c r="E416" s="206"/>
      <c r="F416" s="166" t="s">
        <v>3226</v>
      </c>
      <c r="G416" s="206" t="s">
        <v>3216</v>
      </c>
      <c r="H416" s="158" t="s">
        <v>617</v>
      </c>
      <c r="I416" s="155" t="s">
        <v>55</v>
      </c>
      <c r="J416" s="128">
        <v>112</v>
      </c>
      <c r="K416" s="128">
        <v>112</v>
      </c>
      <c r="L416" s="128">
        <v>3400</v>
      </c>
      <c r="M416" s="199">
        <f t="shared" si="6"/>
        <v>380800</v>
      </c>
      <c r="N416" s="157" t="s">
        <v>3190</v>
      </c>
      <c r="O416" s="157">
        <v>0</v>
      </c>
      <c r="P416" s="205"/>
      <c r="Q416" s="205"/>
      <c r="R416" s="205"/>
      <c r="S416" s="206"/>
    </row>
    <row r="417" spans="1:19" ht="29.1" customHeight="1">
      <c r="A417" s="166">
        <v>413</v>
      </c>
      <c r="B417" s="206"/>
      <c r="C417" s="206"/>
      <c r="D417" s="206"/>
      <c r="E417" s="206"/>
      <c r="F417" s="166" t="s">
        <v>3226</v>
      </c>
      <c r="G417" s="206" t="s">
        <v>3216</v>
      </c>
      <c r="H417" s="158" t="s">
        <v>616</v>
      </c>
      <c r="I417" s="155" t="s">
        <v>55</v>
      </c>
      <c r="J417" s="128">
        <v>3752</v>
      </c>
      <c r="K417" s="128">
        <v>1592</v>
      </c>
      <c r="L417" s="155">
        <v>3400</v>
      </c>
      <c r="M417" s="199">
        <f t="shared" si="6"/>
        <v>5412800</v>
      </c>
      <c r="N417" s="157" t="s">
        <v>3308</v>
      </c>
      <c r="O417" s="157" t="s">
        <v>3880</v>
      </c>
      <c r="P417" s="205"/>
      <c r="Q417" s="205"/>
      <c r="R417" s="205"/>
      <c r="S417" s="206"/>
    </row>
    <row r="418" spans="1:19" ht="29.1" customHeight="1">
      <c r="A418" s="166">
        <v>414</v>
      </c>
      <c r="B418" s="206"/>
      <c r="C418" s="206"/>
      <c r="D418" s="206"/>
      <c r="E418" s="206"/>
      <c r="F418" s="166" t="s">
        <v>3226</v>
      </c>
      <c r="G418" s="206" t="s">
        <v>3216</v>
      </c>
      <c r="H418" s="158" t="s">
        <v>612</v>
      </c>
      <c r="I418" s="155" t="s">
        <v>109</v>
      </c>
      <c r="J418" s="128">
        <v>700</v>
      </c>
      <c r="K418" s="128">
        <v>657</v>
      </c>
      <c r="L418" s="155">
        <v>644</v>
      </c>
      <c r="M418" s="199">
        <f t="shared" si="6"/>
        <v>423108</v>
      </c>
      <c r="N418" s="157" t="s">
        <v>1820</v>
      </c>
      <c r="O418" s="157">
        <v>0</v>
      </c>
      <c r="P418" s="205"/>
      <c r="Q418" s="205"/>
      <c r="R418" s="205"/>
      <c r="S418" s="206"/>
    </row>
    <row r="419" spans="1:19" ht="29.1" customHeight="1">
      <c r="A419" s="166">
        <v>415</v>
      </c>
      <c r="B419" s="206"/>
      <c r="C419" s="206"/>
      <c r="D419" s="206"/>
      <c r="E419" s="206"/>
      <c r="F419" s="166" t="s">
        <v>3226</v>
      </c>
      <c r="G419" s="206" t="s">
        <v>3216</v>
      </c>
      <c r="H419" s="158" t="s">
        <v>614</v>
      </c>
      <c r="I419" s="155" t="s">
        <v>55</v>
      </c>
      <c r="J419" s="128">
        <v>1266</v>
      </c>
      <c r="K419" s="128">
        <v>209</v>
      </c>
      <c r="L419" s="155">
        <v>2270</v>
      </c>
      <c r="M419" s="199">
        <f t="shared" si="6"/>
        <v>474430</v>
      </c>
      <c r="N419" s="157" t="s">
        <v>3308</v>
      </c>
      <c r="O419" s="157" t="s">
        <v>3880</v>
      </c>
      <c r="P419" s="205"/>
      <c r="Q419" s="205"/>
      <c r="R419" s="205"/>
      <c r="S419" s="206"/>
    </row>
    <row r="420" spans="1:19" ht="29.1" customHeight="1">
      <c r="A420" s="166">
        <v>416</v>
      </c>
      <c r="B420" s="206"/>
      <c r="C420" s="206"/>
      <c r="D420" s="206"/>
      <c r="E420" s="206"/>
      <c r="F420" s="166" t="s">
        <v>3226</v>
      </c>
      <c r="G420" s="206" t="s">
        <v>3216</v>
      </c>
      <c r="H420" s="158" t="s">
        <v>610</v>
      </c>
      <c r="I420" s="155" t="s">
        <v>55</v>
      </c>
      <c r="J420" s="128">
        <v>2047</v>
      </c>
      <c r="K420" s="128">
        <v>1496</v>
      </c>
      <c r="L420" s="155">
        <v>3400</v>
      </c>
      <c r="M420" s="199">
        <f t="shared" si="6"/>
        <v>5086400</v>
      </c>
      <c r="N420" s="157" t="s">
        <v>3308</v>
      </c>
      <c r="O420" s="157" t="s">
        <v>3881</v>
      </c>
      <c r="P420" s="205"/>
      <c r="Q420" s="205"/>
      <c r="R420" s="205"/>
      <c r="S420" s="206"/>
    </row>
    <row r="421" spans="1:19" ht="29.1" customHeight="1">
      <c r="A421" s="166">
        <v>417</v>
      </c>
      <c r="B421" s="206"/>
      <c r="C421" s="206"/>
      <c r="D421" s="206"/>
      <c r="E421" s="206"/>
      <c r="F421" s="166" t="s">
        <v>3226</v>
      </c>
      <c r="G421" s="206" t="s">
        <v>3216</v>
      </c>
      <c r="H421" s="158" t="s">
        <v>3147</v>
      </c>
      <c r="I421" s="155" t="s">
        <v>3100</v>
      </c>
      <c r="J421" s="128">
        <v>10270</v>
      </c>
      <c r="K421" s="128">
        <v>271</v>
      </c>
      <c r="L421" s="155">
        <v>1020</v>
      </c>
      <c r="M421" s="199">
        <f t="shared" si="6"/>
        <v>276420</v>
      </c>
      <c r="N421" s="157" t="s">
        <v>3190</v>
      </c>
      <c r="O421" s="157"/>
      <c r="P421" s="205"/>
      <c r="Q421" s="205"/>
      <c r="R421" s="205"/>
      <c r="S421" s="206"/>
    </row>
    <row r="422" spans="1:19" ht="29.1" customHeight="1">
      <c r="A422" s="166">
        <v>418</v>
      </c>
      <c r="B422" s="206"/>
      <c r="C422" s="206"/>
      <c r="D422" s="206"/>
      <c r="E422" s="206"/>
      <c r="F422" s="166" t="s">
        <v>3226</v>
      </c>
      <c r="G422" s="206" t="s">
        <v>3216</v>
      </c>
      <c r="H422" s="158" t="s">
        <v>605</v>
      </c>
      <c r="I422" s="155" t="s">
        <v>54</v>
      </c>
      <c r="J422" s="128">
        <v>232</v>
      </c>
      <c r="K422" s="128">
        <v>160</v>
      </c>
      <c r="L422" s="155">
        <v>3270</v>
      </c>
      <c r="M422" s="199">
        <f t="shared" si="6"/>
        <v>523200</v>
      </c>
      <c r="N422" s="157" t="s">
        <v>3401</v>
      </c>
      <c r="O422" s="157">
        <v>520</v>
      </c>
      <c r="P422" s="205"/>
      <c r="Q422" s="205"/>
      <c r="R422" s="205"/>
      <c r="S422" s="206"/>
    </row>
    <row r="423" spans="1:19" ht="29.1" customHeight="1">
      <c r="A423" s="166">
        <v>419</v>
      </c>
      <c r="B423" s="206"/>
      <c r="C423" s="206"/>
      <c r="D423" s="206"/>
      <c r="E423" s="206"/>
      <c r="F423" s="166" t="s">
        <v>3226</v>
      </c>
      <c r="G423" s="206" t="s">
        <v>3216</v>
      </c>
      <c r="H423" s="158" t="s">
        <v>604</v>
      </c>
      <c r="I423" s="155" t="s">
        <v>109</v>
      </c>
      <c r="J423" s="128">
        <v>614</v>
      </c>
      <c r="K423" s="128">
        <v>614</v>
      </c>
      <c r="L423" s="155">
        <v>3330</v>
      </c>
      <c r="M423" s="199">
        <f t="shared" si="6"/>
        <v>2044620</v>
      </c>
      <c r="N423" s="157" t="s">
        <v>3402</v>
      </c>
      <c r="O423" s="157">
        <v>0</v>
      </c>
      <c r="P423" s="205"/>
      <c r="Q423" s="205"/>
      <c r="R423" s="205"/>
      <c r="S423" s="206"/>
    </row>
    <row r="424" spans="1:19" ht="29.1" customHeight="1">
      <c r="A424" s="166">
        <v>420</v>
      </c>
      <c r="B424" s="206"/>
      <c r="C424" s="206"/>
      <c r="D424" s="206"/>
      <c r="E424" s="206"/>
      <c r="F424" s="166" t="s">
        <v>3226</v>
      </c>
      <c r="G424" s="206" t="s">
        <v>3216</v>
      </c>
      <c r="H424" s="158" t="s">
        <v>675</v>
      </c>
      <c r="I424" s="155" t="s">
        <v>109</v>
      </c>
      <c r="J424" s="128">
        <v>21818</v>
      </c>
      <c r="K424" s="128">
        <v>193</v>
      </c>
      <c r="L424" s="155">
        <v>310</v>
      </c>
      <c r="M424" s="199">
        <f t="shared" si="6"/>
        <v>59830</v>
      </c>
      <c r="N424" s="157" t="s">
        <v>3276</v>
      </c>
      <c r="O424" s="157" t="s">
        <v>3882</v>
      </c>
      <c r="P424" s="205"/>
      <c r="Q424" s="205"/>
      <c r="R424" s="205"/>
      <c r="S424" s="206"/>
    </row>
    <row r="425" spans="1:19" ht="29.1" customHeight="1">
      <c r="A425" s="166">
        <v>421</v>
      </c>
      <c r="B425" s="206"/>
      <c r="C425" s="206"/>
      <c r="D425" s="206"/>
      <c r="E425" s="206"/>
      <c r="F425" s="166" t="s">
        <v>3226</v>
      </c>
      <c r="G425" s="206" t="s">
        <v>3216</v>
      </c>
      <c r="H425" s="158" t="s">
        <v>676</v>
      </c>
      <c r="I425" s="155" t="s">
        <v>109</v>
      </c>
      <c r="J425" s="128">
        <v>16193</v>
      </c>
      <c r="K425" s="128">
        <v>1912</v>
      </c>
      <c r="L425" s="155">
        <v>313</v>
      </c>
      <c r="M425" s="199">
        <f t="shared" si="6"/>
        <v>598456</v>
      </c>
      <c r="N425" s="157" t="s">
        <v>3401</v>
      </c>
      <c r="O425" s="157">
        <v>520</v>
      </c>
      <c r="P425" s="205"/>
      <c r="Q425" s="205"/>
      <c r="R425" s="205"/>
      <c r="S425" s="206"/>
    </row>
    <row r="426" spans="1:19" ht="29.1" customHeight="1">
      <c r="A426" s="166">
        <v>422</v>
      </c>
      <c r="B426" s="206"/>
      <c r="C426" s="206"/>
      <c r="D426" s="206"/>
      <c r="E426" s="206"/>
      <c r="F426" s="166" t="s">
        <v>3226</v>
      </c>
      <c r="G426" s="206" t="s">
        <v>3216</v>
      </c>
      <c r="H426" s="158" t="s">
        <v>678</v>
      </c>
      <c r="I426" s="155" t="s">
        <v>109</v>
      </c>
      <c r="J426" s="128">
        <v>30057</v>
      </c>
      <c r="K426" s="128">
        <v>1320</v>
      </c>
      <c r="L426" s="155">
        <v>339</v>
      </c>
      <c r="M426" s="199">
        <f t="shared" si="6"/>
        <v>447480</v>
      </c>
      <c r="N426" s="157" t="s">
        <v>3403</v>
      </c>
      <c r="O426" s="157" t="s">
        <v>3883</v>
      </c>
      <c r="P426" s="205"/>
      <c r="Q426" s="205"/>
      <c r="R426" s="205"/>
      <c r="S426" s="206"/>
    </row>
    <row r="427" spans="1:19" ht="29.1" customHeight="1">
      <c r="A427" s="166">
        <v>423</v>
      </c>
      <c r="B427" s="206"/>
      <c r="C427" s="206"/>
      <c r="D427" s="206"/>
      <c r="E427" s="206"/>
      <c r="F427" s="166" t="s">
        <v>3226</v>
      </c>
      <c r="G427" s="206" t="s">
        <v>3216</v>
      </c>
      <c r="H427" s="158" t="s">
        <v>682</v>
      </c>
      <c r="I427" s="155" t="s">
        <v>109</v>
      </c>
      <c r="J427" s="128">
        <v>3607</v>
      </c>
      <c r="K427" s="128">
        <v>777</v>
      </c>
      <c r="L427" s="155">
        <v>118</v>
      </c>
      <c r="M427" s="199">
        <f t="shared" si="6"/>
        <v>91686</v>
      </c>
      <c r="N427" s="157" t="s">
        <v>3190</v>
      </c>
      <c r="O427" s="157">
        <v>0</v>
      </c>
      <c r="P427" s="205"/>
      <c r="Q427" s="205"/>
      <c r="R427" s="205"/>
      <c r="S427" s="206"/>
    </row>
    <row r="428" spans="1:19" ht="29.1" customHeight="1">
      <c r="A428" s="166">
        <v>424</v>
      </c>
      <c r="B428" s="206"/>
      <c r="C428" s="206"/>
      <c r="D428" s="206"/>
      <c r="E428" s="206"/>
      <c r="F428" s="166" t="s">
        <v>3226</v>
      </c>
      <c r="G428" s="206" t="s">
        <v>3216</v>
      </c>
      <c r="H428" s="158" t="s">
        <v>599</v>
      </c>
      <c r="I428" s="155" t="s">
        <v>55</v>
      </c>
      <c r="J428" s="128">
        <v>611</v>
      </c>
      <c r="K428" s="128">
        <v>161</v>
      </c>
      <c r="L428" s="155">
        <v>1510</v>
      </c>
      <c r="M428" s="199">
        <f t="shared" si="6"/>
        <v>243110</v>
      </c>
      <c r="N428" s="157" t="s">
        <v>3190</v>
      </c>
      <c r="O428" s="157">
        <v>0</v>
      </c>
      <c r="P428" s="205"/>
      <c r="Q428" s="205"/>
      <c r="R428" s="205"/>
      <c r="S428" s="206"/>
    </row>
    <row r="429" spans="1:19" ht="29.1" customHeight="1">
      <c r="A429" s="166">
        <v>425</v>
      </c>
      <c r="B429" s="206"/>
      <c r="C429" s="206"/>
      <c r="D429" s="206"/>
      <c r="E429" s="206"/>
      <c r="F429" s="166" t="s">
        <v>3226</v>
      </c>
      <c r="G429" s="206" t="s">
        <v>3216</v>
      </c>
      <c r="H429" s="158" t="s">
        <v>601</v>
      </c>
      <c r="I429" s="155" t="s">
        <v>54</v>
      </c>
      <c r="J429" s="128">
        <v>201</v>
      </c>
      <c r="K429" s="128">
        <v>58</v>
      </c>
      <c r="L429" s="155">
        <v>1510</v>
      </c>
      <c r="M429" s="199">
        <f t="shared" si="6"/>
        <v>87580</v>
      </c>
      <c r="N429" s="157" t="s">
        <v>3347</v>
      </c>
      <c r="O429" s="157" t="s">
        <v>3884</v>
      </c>
      <c r="P429" s="205"/>
      <c r="Q429" s="205"/>
      <c r="R429" s="205"/>
      <c r="S429" s="206"/>
    </row>
    <row r="430" spans="1:19" ht="29.1" customHeight="1">
      <c r="A430" s="166">
        <v>426</v>
      </c>
      <c r="B430" s="206"/>
      <c r="C430" s="206"/>
      <c r="D430" s="206"/>
      <c r="E430" s="206"/>
      <c r="F430" s="166" t="s">
        <v>3226</v>
      </c>
      <c r="G430" s="206" t="s">
        <v>3216</v>
      </c>
      <c r="H430" s="158" t="s">
        <v>602</v>
      </c>
      <c r="I430" s="155" t="s">
        <v>54</v>
      </c>
      <c r="J430" s="128">
        <v>131</v>
      </c>
      <c r="K430" s="128">
        <v>47</v>
      </c>
      <c r="L430" s="155">
        <v>1510</v>
      </c>
      <c r="M430" s="199">
        <f t="shared" si="6"/>
        <v>70970</v>
      </c>
      <c r="N430" s="157" t="s">
        <v>3190</v>
      </c>
      <c r="O430" s="157">
        <v>0</v>
      </c>
      <c r="P430" s="205"/>
      <c r="Q430" s="205"/>
      <c r="R430" s="205"/>
      <c r="S430" s="206"/>
    </row>
    <row r="431" spans="1:19" ht="29.1" customHeight="1">
      <c r="A431" s="166">
        <v>427</v>
      </c>
      <c r="B431" s="206"/>
      <c r="C431" s="206"/>
      <c r="D431" s="206"/>
      <c r="E431" s="206"/>
      <c r="F431" s="166" t="s">
        <v>3226</v>
      </c>
      <c r="G431" s="206" t="s">
        <v>3216</v>
      </c>
      <c r="H431" s="158" t="s">
        <v>629</v>
      </c>
      <c r="I431" s="155" t="s">
        <v>166</v>
      </c>
      <c r="J431" s="128">
        <v>75</v>
      </c>
      <c r="K431" s="128">
        <v>75</v>
      </c>
      <c r="L431" s="155">
        <v>1510</v>
      </c>
      <c r="M431" s="199">
        <f t="shared" si="6"/>
        <v>113250</v>
      </c>
      <c r="N431" s="157" t="s">
        <v>3190</v>
      </c>
      <c r="O431" s="157">
        <v>0</v>
      </c>
      <c r="P431" s="205"/>
      <c r="Q431" s="205"/>
      <c r="R431" s="205"/>
      <c r="S431" s="206"/>
    </row>
    <row r="432" spans="1:19" ht="29.1" customHeight="1">
      <c r="A432" s="166">
        <v>428</v>
      </c>
      <c r="B432" s="206"/>
      <c r="C432" s="206"/>
      <c r="D432" s="206"/>
      <c r="E432" s="206"/>
      <c r="F432" s="166" t="s">
        <v>3226</v>
      </c>
      <c r="G432" s="206" t="s">
        <v>3216</v>
      </c>
      <c r="H432" s="158" t="s">
        <v>596</v>
      </c>
      <c r="I432" s="155" t="s">
        <v>585</v>
      </c>
      <c r="J432" s="128">
        <v>1260</v>
      </c>
      <c r="K432" s="128">
        <v>692</v>
      </c>
      <c r="L432" s="155">
        <v>1510</v>
      </c>
      <c r="M432" s="199">
        <f t="shared" si="6"/>
        <v>1044920</v>
      </c>
      <c r="N432" s="157" t="s">
        <v>3190</v>
      </c>
      <c r="O432" s="157">
        <v>0</v>
      </c>
      <c r="P432" s="205"/>
      <c r="Q432" s="205"/>
      <c r="R432" s="205"/>
      <c r="S432" s="206"/>
    </row>
    <row r="433" spans="1:19" ht="29.1" customHeight="1">
      <c r="A433" s="166">
        <v>429</v>
      </c>
      <c r="B433" s="206"/>
      <c r="C433" s="206"/>
      <c r="D433" s="206"/>
      <c r="E433" s="206"/>
      <c r="F433" s="166" t="s">
        <v>3226</v>
      </c>
      <c r="G433" s="206" t="s">
        <v>3216</v>
      </c>
      <c r="H433" s="158" t="s">
        <v>591</v>
      </c>
      <c r="I433" s="155" t="s">
        <v>585</v>
      </c>
      <c r="J433" s="128">
        <v>805</v>
      </c>
      <c r="K433" s="128">
        <v>630</v>
      </c>
      <c r="L433" s="155">
        <v>1510</v>
      </c>
      <c r="M433" s="199">
        <f t="shared" si="6"/>
        <v>951300</v>
      </c>
      <c r="N433" s="157" t="s">
        <v>3190</v>
      </c>
      <c r="O433" s="157">
        <v>0</v>
      </c>
      <c r="P433" s="205"/>
      <c r="Q433" s="205"/>
      <c r="R433" s="205"/>
      <c r="S433" s="206"/>
    </row>
    <row r="434" spans="1:19" ht="29.1" customHeight="1">
      <c r="A434" s="166">
        <v>430</v>
      </c>
      <c r="B434" s="206"/>
      <c r="C434" s="206"/>
      <c r="D434" s="206"/>
      <c r="E434" s="206"/>
      <c r="F434" s="166" t="s">
        <v>3226</v>
      </c>
      <c r="G434" s="206" t="s">
        <v>3216</v>
      </c>
      <c r="H434" s="158" t="s">
        <v>590</v>
      </c>
      <c r="I434" s="155" t="s">
        <v>585</v>
      </c>
      <c r="J434" s="128">
        <v>221</v>
      </c>
      <c r="K434" s="128">
        <v>12</v>
      </c>
      <c r="L434" s="155">
        <v>1510</v>
      </c>
      <c r="M434" s="199">
        <f t="shared" si="6"/>
        <v>18120</v>
      </c>
      <c r="N434" s="157" t="s">
        <v>3190</v>
      </c>
      <c r="O434" s="157">
        <v>0</v>
      </c>
      <c r="P434" s="205"/>
      <c r="Q434" s="205"/>
      <c r="R434" s="205"/>
      <c r="S434" s="206"/>
    </row>
    <row r="435" spans="1:19" ht="29.1" customHeight="1">
      <c r="A435" s="166">
        <v>431</v>
      </c>
      <c r="B435" s="206"/>
      <c r="C435" s="206"/>
      <c r="D435" s="206"/>
      <c r="E435" s="206"/>
      <c r="F435" s="166" t="s">
        <v>3226</v>
      </c>
      <c r="G435" s="206" t="s">
        <v>3216</v>
      </c>
      <c r="H435" s="158" t="s">
        <v>685</v>
      </c>
      <c r="I435" s="155" t="s">
        <v>109</v>
      </c>
      <c r="J435" s="128">
        <v>201</v>
      </c>
      <c r="K435" s="128">
        <v>93</v>
      </c>
      <c r="L435" s="155">
        <v>95</v>
      </c>
      <c r="M435" s="199">
        <f t="shared" si="6"/>
        <v>8835</v>
      </c>
      <c r="N435" s="157" t="s">
        <v>3190</v>
      </c>
      <c r="O435" s="157">
        <v>0</v>
      </c>
      <c r="P435" s="205"/>
      <c r="Q435" s="205"/>
      <c r="R435" s="205"/>
      <c r="S435" s="206"/>
    </row>
    <row r="436" spans="1:19" ht="29.1" customHeight="1">
      <c r="A436" s="166">
        <v>432</v>
      </c>
      <c r="B436" s="206"/>
      <c r="C436" s="206"/>
      <c r="D436" s="206"/>
      <c r="E436" s="206"/>
      <c r="F436" s="166" t="s">
        <v>3226</v>
      </c>
      <c r="G436" s="206" t="s">
        <v>3216</v>
      </c>
      <c r="H436" s="158" t="s">
        <v>589</v>
      </c>
      <c r="I436" s="155" t="s">
        <v>585</v>
      </c>
      <c r="J436" s="128">
        <v>36</v>
      </c>
      <c r="K436" s="128">
        <v>17</v>
      </c>
      <c r="L436" s="155">
        <v>1320</v>
      </c>
      <c r="M436" s="199">
        <f t="shared" si="6"/>
        <v>22440</v>
      </c>
      <c r="N436" s="157" t="s">
        <v>3190</v>
      </c>
      <c r="O436" s="157">
        <v>0</v>
      </c>
      <c r="P436" s="205"/>
      <c r="Q436" s="205"/>
      <c r="R436" s="205"/>
      <c r="S436" s="206"/>
    </row>
    <row r="437" spans="1:19" ht="29.1" customHeight="1">
      <c r="A437" s="166">
        <v>433</v>
      </c>
      <c r="B437" s="206"/>
      <c r="C437" s="206"/>
      <c r="D437" s="206"/>
      <c r="E437" s="206"/>
      <c r="F437" s="166" t="s">
        <v>3226</v>
      </c>
      <c r="G437" s="206" t="s">
        <v>3216</v>
      </c>
      <c r="H437" s="158" t="s">
        <v>586</v>
      </c>
      <c r="I437" s="155" t="s">
        <v>585</v>
      </c>
      <c r="J437" s="128">
        <v>20</v>
      </c>
      <c r="K437" s="128">
        <v>20</v>
      </c>
      <c r="L437" s="128">
        <v>1320</v>
      </c>
      <c r="M437" s="199">
        <f t="shared" si="6"/>
        <v>26400</v>
      </c>
      <c r="N437" s="157" t="s">
        <v>3190</v>
      </c>
      <c r="O437" s="157">
        <v>0</v>
      </c>
      <c r="P437" s="205"/>
      <c r="Q437" s="205"/>
      <c r="R437" s="205"/>
      <c r="S437" s="206"/>
    </row>
    <row r="438" spans="1:19" ht="29.1" customHeight="1">
      <c r="A438" s="166">
        <v>434</v>
      </c>
      <c r="B438" s="206"/>
      <c r="C438" s="206"/>
      <c r="D438" s="206"/>
      <c r="E438" s="206"/>
      <c r="F438" s="166" t="s">
        <v>3226</v>
      </c>
      <c r="G438" s="206" t="s">
        <v>3216</v>
      </c>
      <c r="H438" s="158" t="s">
        <v>587</v>
      </c>
      <c r="I438" s="155" t="s">
        <v>585</v>
      </c>
      <c r="J438" s="128">
        <v>33</v>
      </c>
      <c r="K438" s="128">
        <v>33</v>
      </c>
      <c r="L438" s="128">
        <v>1320</v>
      </c>
      <c r="M438" s="199">
        <f t="shared" si="6"/>
        <v>43560</v>
      </c>
      <c r="N438" s="157" t="s">
        <v>3190</v>
      </c>
      <c r="O438" s="157">
        <v>0</v>
      </c>
      <c r="P438" s="205"/>
      <c r="Q438" s="205"/>
      <c r="R438" s="205"/>
      <c r="S438" s="206"/>
    </row>
    <row r="439" spans="1:19" ht="29.1" customHeight="1">
      <c r="A439" s="166">
        <v>435</v>
      </c>
      <c r="B439" s="206"/>
      <c r="C439" s="206"/>
      <c r="D439" s="206"/>
      <c r="E439" s="206"/>
      <c r="F439" s="166" t="s">
        <v>3226</v>
      </c>
      <c r="G439" s="206" t="s">
        <v>3216</v>
      </c>
      <c r="H439" s="158" t="s">
        <v>580</v>
      </c>
      <c r="I439" s="155" t="s">
        <v>55</v>
      </c>
      <c r="J439" s="128">
        <v>141</v>
      </c>
      <c r="K439" s="128">
        <v>90</v>
      </c>
      <c r="L439" s="155">
        <v>1320</v>
      </c>
      <c r="M439" s="199">
        <f t="shared" si="6"/>
        <v>118800</v>
      </c>
      <c r="N439" s="157" t="s">
        <v>3190</v>
      </c>
      <c r="O439" s="157">
        <v>0</v>
      </c>
      <c r="P439" s="205"/>
      <c r="Q439" s="205"/>
      <c r="R439" s="205"/>
      <c r="S439" s="206"/>
    </row>
    <row r="440" spans="1:19" ht="29.1" customHeight="1">
      <c r="A440" s="166">
        <v>436</v>
      </c>
      <c r="B440" s="206"/>
      <c r="C440" s="206"/>
      <c r="D440" s="206"/>
      <c r="E440" s="206"/>
      <c r="F440" s="166" t="s">
        <v>3226</v>
      </c>
      <c r="G440" s="206" t="s">
        <v>3216</v>
      </c>
      <c r="H440" s="158" t="s">
        <v>582</v>
      </c>
      <c r="I440" s="155" t="s">
        <v>55</v>
      </c>
      <c r="J440" s="128">
        <v>78</v>
      </c>
      <c r="K440" s="128">
        <v>78</v>
      </c>
      <c r="L440" s="128">
        <v>1320</v>
      </c>
      <c r="M440" s="199">
        <f t="shared" si="6"/>
        <v>102960</v>
      </c>
      <c r="N440" s="157" t="s">
        <v>3190</v>
      </c>
      <c r="O440" s="157">
        <v>0</v>
      </c>
      <c r="P440" s="205"/>
      <c r="Q440" s="205"/>
      <c r="R440" s="205"/>
      <c r="S440" s="206"/>
    </row>
    <row r="441" spans="1:19" ht="29.1" customHeight="1">
      <c r="A441" s="166">
        <v>437</v>
      </c>
      <c r="B441" s="206"/>
      <c r="C441" s="206"/>
      <c r="D441" s="206"/>
      <c r="E441" s="206"/>
      <c r="F441" s="166" t="s">
        <v>3226</v>
      </c>
      <c r="G441" s="206" t="s">
        <v>3216</v>
      </c>
      <c r="H441" s="158" t="s">
        <v>579</v>
      </c>
      <c r="I441" s="155" t="s">
        <v>54</v>
      </c>
      <c r="J441" s="128">
        <v>589</v>
      </c>
      <c r="K441" s="128">
        <v>183</v>
      </c>
      <c r="L441" s="155">
        <v>1320</v>
      </c>
      <c r="M441" s="199">
        <f t="shared" si="6"/>
        <v>241560</v>
      </c>
      <c r="N441" s="157" t="s">
        <v>3190</v>
      </c>
      <c r="O441" s="157">
        <v>0</v>
      </c>
      <c r="P441" s="205"/>
      <c r="Q441" s="205"/>
      <c r="R441" s="205"/>
      <c r="S441" s="206"/>
    </row>
    <row r="442" spans="1:19" ht="29.1" customHeight="1">
      <c r="A442" s="166">
        <v>438</v>
      </c>
      <c r="B442" s="206"/>
      <c r="C442" s="206"/>
      <c r="D442" s="206"/>
      <c r="E442" s="206"/>
      <c r="F442" s="166" t="s">
        <v>3226</v>
      </c>
      <c r="G442" s="206" t="s">
        <v>3216</v>
      </c>
      <c r="H442" s="158" t="s">
        <v>581</v>
      </c>
      <c r="I442" s="155" t="s">
        <v>54</v>
      </c>
      <c r="J442" s="128">
        <v>163</v>
      </c>
      <c r="K442" s="128">
        <v>163</v>
      </c>
      <c r="L442" s="128">
        <v>1320</v>
      </c>
      <c r="M442" s="199">
        <f t="shared" si="6"/>
        <v>215160</v>
      </c>
      <c r="N442" s="157" t="s">
        <v>3190</v>
      </c>
      <c r="O442" s="157">
        <v>0</v>
      </c>
      <c r="P442" s="205"/>
      <c r="Q442" s="205"/>
      <c r="R442" s="205"/>
      <c r="S442" s="206"/>
    </row>
    <row r="443" spans="1:19" ht="29.1" customHeight="1">
      <c r="A443" s="166">
        <v>439</v>
      </c>
      <c r="B443" s="206"/>
      <c r="C443" s="206"/>
      <c r="D443" s="206"/>
      <c r="E443" s="206"/>
      <c r="F443" s="166" t="s">
        <v>3226</v>
      </c>
      <c r="G443" s="206" t="s">
        <v>3216</v>
      </c>
      <c r="H443" s="158" t="s">
        <v>583</v>
      </c>
      <c r="I443" s="155" t="s">
        <v>54</v>
      </c>
      <c r="J443" s="128">
        <v>246</v>
      </c>
      <c r="K443" s="128">
        <v>246</v>
      </c>
      <c r="L443" s="128">
        <v>4440</v>
      </c>
      <c r="M443" s="199">
        <f t="shared" si="6"/>
        <v>1092240</v>
      </c>
      <c r="N443" s="157" t="s">
        <v>3404</v>
      </c>
      <c r="O443" s="157">
        <v>673</v>
      </c>
      <c r="P443" s="205"/>
      <c r="Q443" s="205"/>
      <c r="R443" s="205"/>
      <c r="S443" s="206"/>
    </row>
    <row r="444" spans="1:19" ht="29.1" customHeight="1">
      <c r="A444" s="166">
        <v>440</v>
      </c>
      <c r="B444" s="206"/>
      <c r="C444" s="206"/>
      <c r="D444" s="206"/>
      <c r="E444" s="206"/>
      <c r="F444" s="166" t="s">
        <v>3226</v>
      </c>
      <c r="G444" s="206" t="s">
        <v>3216</v>
      </c>
      <c r="H444" s="158" t="s">
        <v>566</v>
      </c>
      <c r="I444" s="155" t="s">
        <v>55</v>
      </c>
      <c r="J444" s="128">
        <v>1212</v>
      </c>
      <c r="K444" s="128">
        <v>61</v>
      </c>
      <c r="L444" s="155">
        <v>1150</v>
      </c>
      <c r="M444" s="199">
        <f t="shared" si="6"/>
        <v>70150</v>
      </c>
      <c r="N444" s="157" t="s">
        <v>3190</v>
      </c>
      <c r="O444" s="157">
        <v>0</v>
      </c>
      <c r="P444" s="205"/>
      <c r="Q444" s="205"/>
      <c r="R444" s="205"/>
      <c r="S444" s="206"/>
    </row>
    <row r="445" spans="1:19" ht="29.1" customHeight="1">
      <c r="A445" s="166">
        <v>441</v>
      </c>
      <c r="B445" s="206"/>
      <c r="C445" s="206"/>
      <c r="D445" s="206"/>
      <c r="E445" s="206"/>
      <c r="F445" s="166" t="s">
        <v>3226</v>
      </c>
      <c r="G445" s="206" t="s">
        <v>3216</v>
      </c>
      <c r="H445" s="158" t="s">
        <v>567</v>
      </c>
      <c r="I445" s="155" t="s">
        <v>55</v>
      </c>
      <c r="J445" s="128">
        <v>151</v>
      </c>
      <c r="K445" s="128">
        <v>151</v>
      </c>
      <c r="L445" s="128">
        <v>4410</v>
      </c>
      <c r="M445" s="199">
        <f t="shared" si="6"/>
        <v>665910</v>
      </c>
      <c r="N445" s="157" t="s">
        <v>3405</v>
      </c>
      <c r="O445" s="157">
        <v>540</v>
      </c>
      <c r="P445" s="205"/>
      <c r="Q445" s="205"/>
      <c r="R445" s="205"/>
      <c r="S445" s="206"/>
    </row>
    <row r="446" spans="1:19" ht="29.1" customHeight="1">
      <c r="A446" s="166">
        <v>442</v>
      </c>
      <c r="B446" s="206"/>
      <c r="C446" s="206"/>
      <c r="D446" s="206"/>
      <c r="E446" s="206"/>
      <c r="F446" s="166" t="s">
        <v>3226</v>
      </c>
      <c r="G446" s="206" t="s">
        <v>3216</v>
      </c>
      <c r="H446" s="158" t="s">
        <v>564</v>
      </c>
      <c r="I446" s="155" t="s">
        <v>561</v>
      </c>
      <c r="J446" s="128">
        <v>43</v>
      </c>
      <c r="K446" s="128">
        <v>43</v>
      </c>
      <c r="L446" s="128">
        <v>3590</v>
      </c>
      <c r="M446" s="199">
        <f t="shared" si="6"/>
        <v>154370</v>
      </c>
      <c r="N446" s="157" t="s">
        <v>3190</v>
      </c>
      <c r="O446" s="157">
        <v>0</v>
      </c>
      <c r="P446" s="205"/>
      <c r="Q446" s="205"/>
      <c r="R446" s="205"/>
      <c r="S446" s="206"/>
    </row>
    <row r="447" spans="1:19" ht="29.1" customHeight="1">
      <c r="A447" s="166">
        <v>443</v>
      </c>
      <c r="B447" s="206"/>
      <c r="C447" s="206"/>
      <c r="D447" s="206"/>
      <c r="E447" s="206"/>
      <c r="F447" s="166" t="s">
        <v>3226</v>
      </c>
      <c r="G447" s="206" t="s">
        <v>3216</v>
      </c>
      <c r="H447" s="158" t="s">
        <v>565</v>
      </c>
      <c r="I447" s="155" t="s">
        <v>54</v>
      </c>
      <c r="J447" s="128">
        <v>21</v>
      </c>
      <c r="K447" s="128">
        <v>21</v>
      </c>
      <c r="L447" s="128">
        <v>3840</v>
      </c>
      <c r="M447" s="199">
        <f t="shared" si="6"/>
        <v>80640</v>
      </c>
      <c r="N447" s="157" t="s">
        <v>3190</v>
      </c>
      <c r="O447" s="157">
        <v>0</v>
      </c>
      <c r="P447" s="205"/>
      <c r="Q447" s="205"/>
      <c r="R447" s="205"/>
      <c r="S447" s="206"/>
    </row>
    <row r="448" spans="1:19" ht="29.1" customHeight="1">
      <c r="A448" s="166">
        <v>444</v>
      </c>
      <c r="B448" s="206"/>
      <c r="C448" s="206"/>
      <c r="D448" s="206"/>
      <c r="E448" s="206"/>
      <c r="F448" s="166" t="s">
        <v>3226</v>
      </c>
      <c r="G448" s="206" t="s">
        <v>3216</v>
      </c>
      <c r="H448" s="158" t="s">
        <v>568</v>
      </c>
      <c r="I448" s="155" t="s">
        <v>55</v>
      </c>
      <c r="J448" s="128">
        <v>331</v>
      </c>
      <c r="K448" s="128">
        <v>108</v>
      </c>
      <c r="L448" s="155">
        <v>1150</v>
      </c>
      <c r="M448" s="199">
        <f t="shared" si="6"/>
        <v>124200</v>
      </c>
      <c r="N448" s="157" t="s">
        <v>3190</v>
      </c>
      <c r="O448" s="157">
        <v>0</v>
      </c>
      <c r="P448" s="205"/>
      <c r="Q448" s="205"/>
      <c r="R448" s="205"/>
      <c r="S448" s="206"/>
    </row>
    <row r="449" spans="1:19" ht="29.1" customHeight="1">
      <c r="A449" s="166">
        <v>445</v>
      </c>
      <c r="B449" s="206"/>
      <c r="C449" s="206"/>
      <c r="D449" s="206"/>
      <c r="E449" s="206"/>
      <c r="F449" s="166" t="s">
        <v>3226</v>
      </c>
      <c r="G449" s="206" t="s">
        <v>3216</v>
      </c>
      <c r="H449" s="158" t="s">
        <v>569</v>
      </c>
      <c r="I449" s="155" t="s">
        <v>55</v>
      </c>
      <c r="J449" s="128">
        <v>2336</v>
      </c>
      <c r="K449" s="128">
        <v>2191</v>
      </c>
      <c r="L449" s="155">
        <v>4030</v>
      </c>
      <c r="M449" s="199">
        <f t="shared" si="6"/>
        <v>8829730</v>
      </c>
      <c r="N449" s="157" t="s">
        <v>3406</v>
      </c>
      <c r="O449" s="157" t="s">
        <v>3885</v>
      </c>
      <c r="P449" s="205"/>
      <c r="Q449" s="205"/>
      <c r="R449" s="205"/>
      <c r="S449" s="206"/>
    </row>
    <row r="450" spans="1:19" ht="29.1" customHeight="1">
      <c r="A450" s="166">
        <v>446</v>
      </c>
      <c r="B450" s="206"/>
      <c r="C450" s="206"/>
      <c r="D450" s="206"/>
      <c r="E450" s="206"/>
      <c r="F450" s="166" t="s">
        <v>3226</v>
      </c>
      <c r="G450" s="206" t="s">
        <v>3216</v>
      </c>
      <c r="H450" s="158" t="s">
        <v>570</v>
      </c>
      <c r="I450" s="155" t="s">
        <v>54</v>
      </c>
      <c r="J450" s="128">
        <v>481</v>
      </c>
      <c r="K450" s="128">
        <v>384</v>
      </c>
      <c r="L450" s="155">
        <v>4740</v>
      </c>
      <c r="M450" s="199">
        <f t="shared" si="6"/>
        <v>1820160</v>
      </c>
      <c r="N450" s="157" t="s">
        <v>3314</v>
      </c>
      <c r="O450" s="157">
        <v>537</v>
      </c>
      <c r="P450" s="205"/>
      <c r="Q450" s="205"/>
      <c r="R450" s="205"/>
      <c r="S450" s="206"/>
    </row>
    <row r="451" spans="1:19" ht="29.1" customHeight="1">
      <c r="A451" s="166">
        <v>447</v>
      </c>
      <c r="B451" s="206"/>
      <c r="C451" s="206"/>
      <c r="D451" s="206"/>
      <c r="E451" s="206"/>
      <c r="F451" s="166" t="s">
        <v>3226</v>
      </c>
      <c r="G451" s="206" t="s">
        <v>3216</v>
      </c>
      <c r="H451" s="158" t="s">
        <v>631</v>
      </c>
      <c r="I451" s="155" t="s">
        <v>119</v>
      </c>
      <c r="J451" s="128">
        <v>477</v>
      </c>
      <c r="K451" s="128">
        <v>110</v>
      </c>
      <c r="L451" s="155">
        <v>1510</v>
      </c>
      <c r="M451" s="199">
        <f t="shared" si="6"/>
        <v>166100</v>
      </c>
      <c r="N451" s="157" t="s">
        <v>3190</v>
      </c>
      <c r="O451" s="157">
        <v>0</v>
      </c>
      <c r="P451" s="205"/>
      <c r="Q451" s="205"/>
      <c r="R451" s="205"/>
      <c r="S451" s="206"/>
    </row>
    <row r="452" spans="1:19" ht="29.1" customHeight="1">
      <c r="A452" s="166">
        <v>448</v>
      </c>
      <c r="B452" s="206"/>
      <c r="C452" s="206"/>
      <c r="D452" s="206"/>
      <c r="E452" s="206"/>
      <c r="F452" s="166" t="s">
        <v>3226</v>
      </c>
      <c r="G452" s="206" t="s">
        <v>3216</v>
      </c>
      <c r="H452" s="158" t="s">
        <v>574</v>
      </c>
      <c r="I452" s="155" t="s">
        <v>54</v>
      </c>
      <c r="J452" s="128">
        <v>1751</v>
      </c>
      <c r="K452" s="128">
        <v>901</v>
      </c>
      <c r="L452" s="155">
        <v>4740</v>
      </c>
      <c r="M452" s="199">
        <f t="shared" si="6"/>
        <v>4270740</v>
      </c>
      <c r="N452" s="157" t="s">
        <v>3401</v>
      </c>
      <c r="O452" s="157">
        <v>520</v>
      </c>
      <c r="P452" s="205"/>
      <c r="Q452" s="205"/>
      <c r="R452" s="205"/>
      <c r="S452" s="206"/>
    </row>
    <row r="453" spans="1:19" ht="29.1" customHeight="1">
      <c r="A453" s="166">
        <v>449</v>
      </c>
      <c r="B453" s="206"/>
      <c r="C453" s="206"/>
      <c r="D453" s="206"/>
      <c r="E453" s="206"/>
      <c r="F453" s="166" t="s">
        <v>3226</v>
      </c>
      <c r="G453" s="206" t="s">
        <v>3216</v>
      </c>
      <c r="H453" s="158" t="s">
        <v>533</v>
      </c>
      <c r="I453" s="155" t="s">
        <v>55</v>
      </c>
      <c r="J453" s="128">
        <v>1526</v>
      </c>
      <c r="K453" s="128">
        <v>884</v>
      </c>
      <c r="L453" s="155">
        <v>4500</v>
      </c>
      <c r="M453" s="199">
        <f t="shared" ref="M453:M516" si="7">K453*L453</f>
        <v>3978000</v>
      </c>
      <c r="N453" s="157" t="s">
        <v>3407</v>
      </c>
      <c r="O453" s="157" t="s">
        <v>3886</v>
      </c>
      <c r="P453" s="205"/>
      <c r="Q453" s="205"/>
      <c r="R453" s="205"/>
      <c r="S453" s="206"/>
    </row>
    <row r="454" spans="1:19" ht="29.1" customHeight="1">
      <c r="A454" s="166">
        <v>450</v>
      </c>
      <c r="B454" s="206"/>
      <c r="C454" s="206"/>
      <c r="D454" s="206"/>
      <c r="E454" s="206"/>
      <c r="F454" s="166" t="s">
        <v>3226</v>
      </c>
      <c r="G454" s="206" t="s">
        <v>3216</v>
      </c>
      <c r="H454" s="158" t="s">
        <v>536</v>
      </c>
      <c r="I454" s="155" t="s">
        <v>55</v>
      </c>
      <c r="J454" s="128">
        <v>3004</v>
      </c>
      <c r="K454" s="128">
        <v>2119</v>
      </c>
      <c r="L454" s="155">
        <v>5150</v>
      </c>
      <c r="M454" s="199">
        <f t="shared" si="7"/>
        <v>10912850</v>
      </c>
      <c r="N454" s="157" t="s">
        <v>3309</v>
      </c>
      <c r="O454" s="157">
        <v>448</v>
      </c>
      <c r="P454" s="205"/>
      <c r="Q454" s="205"/>
      <c r="R454" s="205"/>
      <c r="S454" s="206"/>
    </row>
    <row r="455" spans="1:19" ht="29.1" customHeight="1">
      <c r="A455" s="166">
        <v>451</v>
      </c>
      <c r="B455" s="206"/>
      <c r="C455" s="206"/>
      <c r="D455" s="206"/>
      <c r="E455" s="206"/>
      <c r="F455" s="166" t="s">
        <v>3226</v>
      </c>
      <c r="G455" s="206" t="s">
        <v>3216</v>
      </c>
      <c r="H455" s="158" t="s">
        <v>535</v>
      </c>
      <c r="I455" s="155" t="s">
        <v>55</v>
      </c>
      <c r="J455" s="128">
        <v>1529</v>
      </c>
      <c r="K455" s="128">
        <v>282</v>
      </c>
      <c r="L455" s="155">
        <v>1150</v>
      </c>
      <c r="M455" s="199">
        <f t="shared" si="7"/>
        <v>324300</v>
      </c>
      <c r="N455" s="157" t="s">
        <v>3190</v>
      </c>
      <c r="O455" s="157">
        <v>0</v>
      </c>
      <c r="P455" s="205"/>
      <c r="Q455" s="205"/>
      <c r="R455" s="205"/>
      <c r="S455" s="206"/>
    </row>
    <row r="456" spans="1:19" ht="29.1" customHeight="1">
      <c r="A456" s="166">
        <v>452</v>
      </c>
      <c r="B456" s="206"/>
      <c r="C456" s="206"/>
      <c r="D456" s="206"/>
      <c r="E456" s="206"/>
      <c r="F456" s="166" t="s">
        <v>3226</v>
      </c>
      <c r="G456" s="206" t="s">
        <v>3216</v>
      </c>
      <c r="H456" s="158" t="s">
        <v>576</v>
      </c>
      <c r="I456" s="155" t="s">
        <v>54</v>
      </c>
      <c r="J456" s="128">
        <v>262</v>
      </c>
      <c r="K456" s="128">
        <v>117</v>
      </c>
      <c r="L456" s="155">
        <v>1320</v>
      </c>
      <c r="M456" s="199">
        <f t="shared" si="7"/>
        <v>154440</v>
      </c>
      <c r="N456" s="157" t="s">
        <v>3190</v>
      </c>
      <c r="O456" s="157">
        <v>0</v>
      </c>
      <c r="P456" s="205"/>
      <c r="Q456" s="205"/>
      <c r="R456" s="205"/>
      <c r="S456" s="206"/>
    </row>
    <row r="457" spans="1:19" ht="29.1" customHeight="1">
      <c r="A457" s="166">
        <v>453</v>
      </c>
      <c r="B457" s="206"/>
      <c r="C457" s="206"/>
      <c r="D457" s="206"/>
      <c r="E457" s="206"/>
      <c r="F457" s="166" t="s">
        <v>3226</v>
      </c>
      <c r="G457" s="206" t="s">
        <v>3216</v>
      </c>
      <c r="H457" s="158" t="s">
        <v>637</v>
      </c>
      <c r="I457" s="155" t="s">
        <v>166</v>
      </c>
      <c r="J457" s="128">
        <v>223</v>
      </c>
      <c r="K457" s="128">
        <v>99</v>
      </c>
      <c r="L457" s="155">
        <v>1150</v>
      </c>
      <c r="M457" s="199">
        <f t="shared" si="7"/>
        <v>113850</v>
      </c>
      <c r="N457" s="157" t="s">
        <v>1821</v>
      </c>
      <c r="O457" s="157">
        <v>0</v>
      </c>
      <c r="P457" s="205"/>
      <c r="Q457" s="205"/>
      <c r="R457" s="205"/>
      <c r="S457" s="206"/>
    </row>
    <row r="458" spans="1:19" ht="29.1" customHeight="1">
      <c r="A458" s="166">
        <v>454</v>
      </c>
      <c r="B458" s="206"/>
      <c r="C458" s="206"/>
      <c r="D458" s="206"/>
      <c r="E458" s="206"/>
      <c r="F458" s="166" t="s">
        <v>3226</v>
      </c>
      <c r="G458" s="206" t="s">
        <v>3216</v>
      </c>
      <c r="H458" s="158" t="s">
        <v>540</v>
      </c>
      <c r="I458" s="155" t="s">
        <v>119</v>
      </c>
      <c r="J458" s="128">
        <v>31</v>
      </c>
      <c r="K458" s="128">
        <v>31</v>
      </c>
      <c r="L458" s="128">
        <v>1150</v>
      </c>
      <c r="M458" s="199">
        <f t="shared" si="7"/>
        <v>35650</v>
      </c>
      <c r="N458" s="157" t="s">
        <v>3335</v>
      </c>
      <c r="O458" s="157">
        <v>534</v>
      </c>
      <c r="P458" s="205"/>
      <c r="Q458" s="205"/>
      <c r="R458" s="205"/>
      <c r="S458" s="206"/>
    </row>
    <row r="459" spans="1:19" ht="29.1" customHeight="1">
      <c r="A459" s="166">
        <v>455</v>
      </c>
      <c r="B459" s="206"/>
      <c r="C459" s="206"/>
      <c r="D459" s="206"/>
      <c r="E459" s="206"/>
      <c r="F459" s="166" t="s">
        <v>3226</v>
      </c>
      <c r="G459" s="206" t="s">
        <v>3216</v>
      </c>
      <c r="H459" s="158" t="s">
        <v>543</v>
      </c>
      <c r="I459" s="155" t="s">
        <v>119</v>
      </c>
      <c r="J459" s="128">
        <v>61</v>
      </c>
      <c r="K459" s="128">
        <v>61</v>
      </c>
      <c r="L459" s="128">
        <v>1150</v>
      </c>
      <c r="M459" s="199">
        <f t="shared" si="7"/>
        <v>70150</v>
      </c>
      <c r="N459" s="157" t="s">
        <v>3190</v>
      </c>
      <c r="O459" s="157">
        <v>0</v>
      </c>
      <c r="P459" s="205"/>
      <c r="Q459" s="205"/>
      <c r="R459" s="205"/>
      <c r="S459" s="206"/>
    </row>
    <row r="460" spans="1:19" ht="29.1" customHeight="1">
      <c r="A460" s="166">
        <v>456</v>
      </c>
      <c r="B460" s="206"/>
      <c r="C460" s="206"/>
      <c r="D460" s="206"/>
      <c r="E460" s="206"/>
      <c r="F460" s="166" t="s">
        <v>3226</v>
      </c>
      <c r="G460" s="206" t="s">
        <v>3216</v>
      </c>
      <c r="H460" s="158" t="s">
        <v>639</v>
      </c>
      <c r="I460" s="155" t="s">
        <v>166</v>
      </c>
      <c r="J460" s="128">
        <v>27</v>
      </c>
      <c r="K460" s="128">
        <v>27</v>
      </c>
      <c r="L460" s="128">
        <v>1150</v>
      </c>
      <c r="M460" s="199">
        <f t="shared" si="7"/>
        <v>31050</v>
      </c>
      <c r="N460" s="157" t="s">
        <v>1821</v>
      </c>
      <c r="O460" s="157">
        <v>0</v>
      </c>
      <c r="P460" s="205"/>
      <c r="Q460" s="205"/>
      <c r="R460" s="205"/>
      <c r="S460" s="206"/>
    </row>
    <row r="461" spans="1:19" ht="29.1" customHeight="1">
      <c r="A461" s="166">
        <v>457</v>
      </c>
      <c r="B461" s="206"/>
      <c r="C461" s="206"/>
      <c r="D461" s="206"/>
      <c r="E461" s="206"/>
      <c r="F461" s="166" t="s">
        <v>3226</v>
      </c>
      <c r="G461" s="206" t="s">
        <v>3216</v>
      </c>
      <c r="H461" s="158" t="s">
        <v>638</v>
      </c>
      <c r="I461" s="155" t="s">
        <v>166</v>
      </c>
      <c r="J461" s="128">
        <v>17</v>
      </c>
      <c r="K461" s="128">
        <v>17</v>
      </c>
      <c r="L461" s="128">
        <v>1150</v>
      </c>
      <c r="M461" s="199">
        <f t="shared" si="7"/>
        <v>19550</v>
      </c>
      <c r="N461" s="157" t="s">
        <v>1821</v>
      </c>
      <c r="O461" s="157">
        <v>0</v>
      </c>
      <c r="P461" s="205"/>
      <c r="Q461" s="205"/>
      <c r="R461" s="205"/>
      <c r="S461" s="206"/>
    </row>
    <row r="462" spans="1:19" ht="29.1" customHeight="1">
      <c r="A462" s="166">
        <v>458</v>
      </c>
      <c r="B462" s="206"/>
      <c r="C462" s="206"/>
      <c r="D462" s="206"/>
      <c r="E462" s="206"/>
      <c r="F462" s="166" t="s">
        <v>3226</v>
      </c>
      <c r="G462" s="206" t="s">
        <v>3216</v>
      </c>
      <c r="H462" s="158" t="s">
        <v>636</v>
      </c>
      <c r="I462" s="155" t="s">
        <v>166</v>
      </c>
      <c r="J462" s="128">
        <v>32</v>
      </c>
      <c r="K462" s="128">
        <v>32</v>
      </c>
      <c r="L462" s="155">
        <v>1150</v>
      </c>
      <c r="M462" s="199">
        <f t="shared" si="7"/>
        <v>36800</v>
      </c>
      <c r="N462" s="157" t="s">
        <v>1821</v>
      </c>
      <c r="O462" s="157">
        <v>0</v>
      </c>
      <c r="P462" s="205"/>
      <c r="Q462" s="205"/>
      <c r="R462" s="205"/>
      <c r="S462" s="206"/>
    </row>
    <row r="463" spans="1:19" ht="29.1" customHeight="1">
      <c r="A463" s="166">
        <v>459</v>
      </c>
      <c r="B463" s="206"/>
      <c r="C463" s="206"/>
      <c r="D463" s="206"/>
      <c r="E463" s="206"/>
      <c r="F463" s="166" t="s">
        <v>3226</v>
      </c>
      <c r="G463" s="206" t="s">
        <v>3216</v>
      </c>
      <c r="H463" s="158" t="s">
        <v>642</v>
      </c>
      <c r="I463" s="155" t="s">
        <v>119</v>
      </c>
      <c r="J463" s="128">
        <v>69</v>
      </c>
      <c r="K463" s="128">
        <v>69</v>
      </c>
      <c r="L463" s="128">
        <v>1150</v>
      </c>
      <c r="M463" s="199">
        <f t="shared" si="7"/>
        <v>79350</v>
      </c>
      <c r="N463" s="157" t="s">
        <v>1821</v>
      </c>
      <c r="O463" s="157">
        <v>0</v>
      </c>
      <c r="P463" s="205"/>
      <c r="Q463" s="205"/>
      <c r="R463" s="205"/>
      <c r="S463" s="206"/>
    </row>
    <row r="464" spans="1:19" ht="29.1" customHeight="1">
      <c r="A464" s="166">
        <v>460</v>
      </c>
      <c r="B464" s="206"/>
      <c r="C464" s="206"/>
      <c r="D464" s="206"/>
      <c r="E464" s="206"/>
      <c r="F464" s="166" t="s">
        <v>3226</v>
      </c>
      <c r="G464" s="206" t="s">
        <v>3216</v>
      </c>
      <c r="H464" s="158" t="s">
        <v>641</v>
      </c>
      <c r="I464" s="155" t="s">
        <v>119</v>
      </c>
      <c r="J464" s="128">
        <v>242</v>
      </c>
      <c r="K464" s="128">
        <v>156</v>
      </c>
      <c r="L464" s="128">
        <v>1150</v>
      </c>
      <c r="M464" s="199">
        <f t="shared" si="7"/>
        <v>179400</v>
      </c>
      <c r="N464" s="157" t="s">
        <v>1821</v>
      </c>
      <c r="O464" s="157">
        <v>0</v>
      </c>
      <c r="P464" s="205"/>
      <c r="Q464" s="205"/>
      <c r="R464" s="205"/>
      <c r="S464" s="206"/>
    </row>
    <row r="465" spans="1:19" ht="29.1" customHeight="1">
      <c r="A465" s="166">
        <v>461</v>
      </c>
      <c r="B465" s="206"/>
      <c r="C465" s="206"/>
      <c r="D465" s="206"/>
      <c r="E465" s="206"/>
      <c r="F465" s="166" t="s">
        <v>3226</v>
      </c>
      <c r="G465" s="206" t="s">
        <v>3216</v>
      </c>
      <c r="H465" s="158" t="s">
        <v>646</v>
      </c>
      <c r="I465" s="155" t="s">
        <v>119</v>
      </c>
      <c r="J465" s="128">
        <v>56</v>
      </c>
      <c r="K465" s="128">
        <v>56</v>
      </c>
      <c r="L465" s="128">
        <v>1150</v>
      </c>
      <c r="M465" s="199">
        <f t="shared" si="7"/>
        <v>64400</v>
      </c>
      <c r="N465" s="157" t="s">
        <v>1821</v>
      </c>
      <c r="O465" s="157">
        <v>0</v>
      </c>
      <c r="P465" s="205"/>
      <c r="Q465" s="205"/>
      <c r="R465" s="205"/>
      <c r="S465" s="206"/>
    </row>
    <row r="466" spans="1:19" ht="29.1" customHeight="1">
      <c r="A466" s="166">
        <v>462</v>
      </c>
      <c r="B466" s="206"/>
      <c r="C466" s="206"/>
      <c r="D466" s="206"/>
      <c r="E466" s="206"/>
      <c r="F466" s="166" t="s">
        <v>3226</v>
      </c>
      <c r="G466" s="206" t="s">
        <v>3216</v>
      </c>
      <c r="H466" s="158" t="s">
        <v>644</v>
      </c>
      <c r="I466" s="155" t="s">
        <v>166</v>
      </c>
      <c r="J466" s="128">
        <v>16</v>
      </c>
      <c r="K466" s="128">
        <v>16</v>
      </c>
      <c r="L466" s="128">
        <v>1320</v>
      </c>
      <c r="M466" s="199">
        <f t="shared" si="7"/>
        <v>21120</v>
      </c>
      <c r="N466" s="157" t="s">
        <v>1821</v>
      </c>
      <c r="O466" s="157">
        <v>0</v>
      </c>
      <c r="P466" s="205"/>
      <c r="Q466" s="205"/>
      <c r="R466" s="205"/>
      <c r="S466" s="206"/>
    </row>
    <row r="467" spans="1:19" ht="29.1" customHeight="1">
      <c r="A467" s="166">
        <v>463</v>
      </c>
      <c r="B467" s="206"/>
      <c r="C467" s="206"/>
      <c r="D467" s="206"/>
      <c r="E467" s="206"/>
      <c r="F467" s="166" t="s">
        <v>3226</v>
      </c>
      <c r="G467" s="206" t="s">
        <v>3216</v>
      </c>
      <c r="H467" s="158" t="s">
        <v>577</v>
      </c>
      <c r="I467" s="155" t="s">
        <v>54</v>
      </c>
      <c r="J467" s="128">
        <v>439</v>
      </c>
      <c r="K467" s="128">
        <v>11</v>
      </c>
      <c r="L467" s="155">
        <v>1320</v>
      </c>
      <c r="M467" s="199">
        <f t="shared" si="7"/>
        <v>14520</v>
      </c>
      <c r="N467" s="157" t="s">
        <v>3190</v>
      </c>
      <c r="O467" s="157">
        <v>0</v>
      </c>
      <c r="P467" s="205"/>
      <c r="Q467" s="205"/>
      <c r="R467" s="205"/>
      <c r="S467" s="206"/>
    </row>
    <row r="468" spans="1:19" ht="29.1" customHeight="1">
      <c r="A468" s="166">
        <v>464</v>
      </c>
      <c r="B468" s="206"/>
      <c r="C468" s="206"/>
      <c r="D468" s="206"/>
      <c r="E468" s="206"/>
      <c r="F468" s="166" t="s">
        <v>3226</v>
      </c>
      <c r="G468" s="206" t="s">
        <v>3216</v>
      </c>
      <c r="H468" s="158" t="s">
        <v>645</v>
      </c>
      <c r="I468" s="155" t="s">
        <v>166</v>
      </c>
      <c r="J468" s="128">
        <v>302</v>
      </c>
      <c r="K468" s="128">
        <v>96</v>
      </c>
      <c r="L468" s="155">
        <v>1150</v>
      </c>
      <c r="M468" s="199">
        <f t="shared" si="7"/>
        <v>110400</v>
      </c>
      <c r="N468" s="157" t="s">
        <v>1821</v>
      </c>
      <c r="O468" s="157">
        <v>0</v>
      </c>
      <c r="P468" s="205"/>
      <c r="Q468" s="205"/>
      <c r="R468" s="205"/>
      <c r="S468" s="206"/>
    </row>
    <row r="469" spans="1:19" ht="29.1" customHeight="1">
      <c r="A469" s="166">
        <v>465</v>
      </c>
      <c r="B469" s="206"/>
      <c r="C469" s="206"/>
      <c r="D469" s="206"/>
      <c r="E469" s="206"/>
      <c r="F469" s="166" t="s">
        <v>3226</v>
      </c>
      <c r="G469" s="206" t="s">
        <v>3216</v>
      </c>
      <c r="H469" s="158" t="s">
        <v>575</v>
      </c>
      <c r="I469" s="155" t="s">
        <v>54</v>
      </c>
      <c r="J469" s="128">
        <v>240</v>
      </c>
      <c r="K469" s="128">
        <v>240</v>
      </c>
      <c r="L469" s="128">
        <v>1320</v>
      </c>
      <c r="M469" s="199">
        <f t="shared" si="7"/>
        <v>316800</v>
      </c>
      <c r="N469" s="157" t="s">
        <v>3190</v>
      </c>
      <c r="O469" s="157">
        <v>0</v>
      </c>
      <c r="P469" s="205"/>
      <c r="Q469" s="205"/>
      <c r="R469" s="205"/>
      <c r="S469" s="206"/>
    </row>
    <row r="470" spans="1:19" ht="29.1" customHeight="1">
      <c r="A470" s="166">
        <v>466</v>
      </c>
      <c r="B470" s="206"/>
      <c r="C470" s="206"/>
      <c r="D470" s="206"/>
      <c r="E470" s="206"/>
      <c r="F470" s="166" t="s">
        <v>3226</v>
      </c>
      <c r="G470" s="206" t="s">
        <v>3216</v>
      </c>
      <c r="H470" s="158" t="s">
        <v>553</v>
      </c>
      <c r="I470" s="155" t="s">
        <v>55</v>
      </c>
      <c r="J470" s="128">
        <v>7</v>
      </c>
      <c r="K470" s="128">
        <v>7</v>
      </c>
      <c r="L470" s="128">
        <v>1320</v>
      </c>
      <c r="M470" s="199">
        <f t="shared" si="7"/>
        <v>9240</v>
      </c>
      <c r="N470" s="157" t="s">
        <v>3190</v>
      </c>
      <c r="O470" s="157">
        <v>0</v>
      </c>
      <c r="P470" s="205"/>
      <c r="Q470" s="205"/>
      <c r="R470" s="205"/>
      <c r="S470" s="206"/>
    </row>
    <row r="471" spans="1:19" ht="29.1" customHeight="1">
      <c r="A471" s="166">
        <v>467</v>
      </c>
      <c r="B471" s="206"/>
      <c r="C471" s="206"/>
      <c r="D471" s="206"/>
      <c r="E471" s="206"/>
      <c r="F471" s="166" t="s">
        <v>3226</v>
      </c>
      <c r="G471" s="206" t="s">
        <v>3216</v>
      </c>
      <c r="H471" s="158" t="s">
        <v>647</v>
      </c>
      <c r="I471" s="155" t="s">
        <v>119</v>
      </c>
      <c r="J471" s="128">
        <v>664</v>
      </c>
      <c r="K471" s="128">
        <v>581</v>
      </c>
      <c r="L471" s="155">
        <v>1320</v>
      </c>
      <c r="M471" s="199">
        <f t="shared" si="7"/>
        <v>766920</v>
      </c>
      <c r="N471" s="157" t="s">
        <v>1821</v>
      </c>
      <c r="O471" s="157">
        <v>0</v>
      </c>
      <c r="P471" s="205"/>
      <c r="Q471" s="205"/>
      <c r="R471" s="205"/>
      <c r="S471" s="206"/>
    </row>
    <row r="472" spans="1:19" ht="29.1" customHeight="1">
      <c r="A472" s="166">
        <v>468</v>
      </c>
      <c r="B472" s="206"/>
      <c r="C472" s="206"/>
      <c r="D472" s="206"/>
      <c r="E472" s="206"/>
      <c r="F472" s="166" t="s">
        <v>3226</v>
      </c>
      <c r="G472" s="206" t="s">
        <v>3216</v>
      </c>
      <c r="H472" s="158" t="s">
        <v>552</v>
      </c>
      <c r="I472" s="155" t="s">
        <v>55</v>
      </c>
      <c r="J472" s="128">
        <v>72</v>
      </c>
      <c r="K472" s="128">
        <v>72</v>
      </c>
      <c r="L472" s="128">
        <v>1150</v>
      </c>
      <c r="M472" s="199">
        <f t="shared" si="7"/>
        <v>82800</v>
      </c>
      <c r="N472" s="157" t="s">
        <v>3190</v>
      </c>
      <c r="O472" s="157">
        <v>0</v>
      </c>
      <c r="P472" s="205"/>
      <c r="Q472" s="205"/>
      <c r="R472" s="205"/>
      <c r="S472" s="206"/>
    </row>
    <row r="473" spans="1:19" ht="29.1" customHeight="1">
      <c r="A473" s="166">
        <v>469</v>
      </c>
      <c r="B473" s="206"/>
      <c r="C473" s="206"/>
      <c r="D473" s="206"/>
      <c r="E473" s="206"/>
      <c r="F473" s="166" t="s">
        <v>3226</v>
      </c>
      <c r="G473" s="206" t="s">
        <v>3216</v>
      </c>
      <c r="H473" s="158" t="s">
        <v>544</v>
      </c>
      <c r="I473" s="155" t="s">
        <v>55</v>
      </c>
      <c r="J473" s="128">
        <v>478</v>
      </c>
      <c r="K473" s="128">
        <v>478</v>
      </c>
      <c r="L473" s="128">
        <v>5000</v>
      </c>
      <c r="M473" s="199">
        <f t="shared" si="7"/>
        <v>2390000</v>
      </c>
      <c r="N473" s="157" t="s">
        <v>3320</v>
      </c>
      <c r="O473" s="157" t="s">
        <v>3887</v>
      </c>
      <c r="P473" s="205"/>
      <c r="Q473" s="205"/>
      <c r="R473" s="205"/>
      <c r="S473" s="206"/>
    </row>
    <row r="474" spans="1:19" ht="29.1" customHeight="1">
      <c r="A474" s="166">
        <v>470</v>
      </c>
      <c r="B474" s="206"/>
      <c r="C474" s="206"/>
      <c r="D474" s="206"/>
      <c r="E474" s="206"/>
      <c r="F474" s="166" t="s">
        <v>3226</v>
      </c>
      <c r="G474" s="206" t="s">
        <v>3216</v>
      </c>
      <c r="H474" s="158" t="s">
        <v>683</v>
      </c>
      <c r="I474" s="155" t="s">
        <v>109</v>
      </c>
      <c r="J474" s="128">
        <v>6205</v>
      </c>
      <c r="K474" s="128">
        <v>1726</v>
      </c>
      <c r="L474" s="155">
        <v>303</v>
      </c>
      <c r="M474" s="199">
        <f t="shared" si="7"/>
        <v>522978</v>
      </c>
      <c r="N474" s="157" t="s">
        <v>3408</v>
      </c>
      <c r="O474" s="157" t="s">
        <v>3888</v>
      </c>
      <c r="P474" s="205"/>
      <c r="Q474" s="205"/>
      <c r="R474" s="205"/>
      <c r="S474" s="206"/>
    </row>
    <row r="475" spans="1:19" ht="29.1" customHeight="1">
      <c r="A475" s="166">
        <v>471</v>
      </c>
      <c r="B475" s="206"/>
      <c r="C475" s="206"/>
      <c r="D475" s="206"/>
      <c r="E475" s="206"/>
      <c r="F475" s="166" t="s">
        <v>3226</v>
      </c>
      <c r="G475" s="206" t="s">
        <v>3216</v>
      </c>
      <c r="H475" s="158" t="s">
        <v>681</v>
      </c>
      <c r="I475" s="155" t="s">
        <v>109</v>
      </c>
      <c r="J475" s="128">
        <v>10915</v>
      </c>
      <c r="K475" s="128">
        <v>1334</v>
      </c>
      <c r="L475" s="155">
        <v>313</v>
      </c>
      <c r="M475" s="199">
        <f t="shared" si="7"/>
        <v>417542</v>
      </c>
      <c r="N475" s="157" t="s">
        <v>3301</v>
      </c>
      <c r="O475" s="157" t="s">
        <v>3889</v>
      </c>
      <c r="P475" s="205"/>
      <c r="Q475" s="205"/>
      <c r="R475" s="205"/>
      <c r="S475" s="206"/>
    </row>
    <row r="476" spans="1:19" ht="29.1" customHeight="1">
      <c r="A476" s="166">
        <v>472</v>
      </c>
      <c r="B476" s="206"/>
      <c r="C476" s="206"/>
      <c r="D476" s="206"/>
      <c r="E476" s="206"/>
      <c r="F476" s="166" t="s">
        <v>3226</v>
      </c>
      <c r="G476" s="206" t="s">
        <v>3216</v>
      </c>
      <c r="H476" s="158" t="s">
        <v>680</v>
      </c>
      <c r="I476" s="155" t="s">
        <v>109</v>
      </c>
      <c r="J476" s="128">
        <v>12694</v>
      </c>
      <c r="K476" s="128">
        <v>304</v>
      </c>
      <c r="L476" s="155">
        <v>226</v>
      </c>
      <c r="M476" s="199">
        <f t="shared" si="7"/>
        <v>68704</v>
      </c>
      <c r="N476" s="157" t="s">
        <v>3346</v>
      </c>
      <c r="O476" s="157" t="s">
        <v>3890</v>
      </c>
      <c r="P476" s="205"/>
      <c r="Q476" s="205"/>
      <c r="R476" s="205"/>
      <c r="S476" s="206"/>
    </row>
    <row r="477" spans="1:19" ht="29.1" customHeight="1">
      <c r="A477" s="166">
        <v>473</v>
      </c>
      <c r="B477" s="206"/>
      <c r="C477" s="206"/>
      <c r="D477" s="206"/>
      <c r="E477" s="206"/>
      <c r="F477" s="166" t="s">
        <v>3226</v>
      </c>
      <c r="G477" s="206" t="s">
        <v>3216</v>
      </c>
      <c r="H477" s="158" t="s">
        <v>600</v>
      </c>
      <c r="I477" s="155" t="s">
        <v>55</v>
      </c>
      <c r="J477" s="128">
        <v>592</v>
      </c>
      <c r="K477" s="128">
        <v>303</v>
      </c>
      <c r="L477" s="155">
        <v>3400</v>
      </c>
      <c r="M477" s="199">
        <f t="shared" si="7"/>
        <v>1030200</v>
      </c>
      <c r="N477" s="157" t="s">
        <v>3409</v>
      </c>
      <c r="O477" s="157" t="s">
        <v>3891</v>
      </c>
      <c r="P477" s="205"/>
      <c r="Q477" s="205"/>
      <c r="R477" s="205"/>
      <c r="S477" s="206"/>
    </row>
    <row r="478" spans="1:19" ht="29.1" customHeight="1">
      <c r="A478" s="166">
        <v>474</v>
      </c>
      <c r="B478" s="206"/>
      <c r="C478" s="206"/>
      <c r="D478" s="206"/>
      <c r="E478" s="206"/>
      <c r="F478" s="166" t="s">
        <v>3226</v>
      </c>
      <c r="G478" s="206" t="s">
        <v>3216</v>
      </c>
      <c r="H478" s="158" t="s">
        <v>630</v>
      </c>
      <c r="I478" s="155" t="s">
        <v>166</v>
      </c>
      <c r="J478" s="128">
        <v>212</v>
      </c>
      <c r="K478" s="128">
        <v>39</v>
      </c>
      <c r="L478" s="155">
        <v>1120</v>
      </c>
      <c r="M478" s="199">
        <f t="shared" si="7"/>
        <v>43680</v>
      </c>
      <c r="N478" s="157" t="s">
        <v>3190</v>
      </c>
      <c r="O478" s="157">
        <v>0</v>
      </c>
      <c r="P478" s="205"/>
      <c r="Q478" s="205"/>
      <c r="R478" s="205"/>
      <c r="S478" s="206"/>
    </row>
    <row r="479" spans="1:19" ht="29.1" customHeight="1">
      <c r="A479" s="166">
        <v>475</v>
      </c>
      <c r="B479" s="206"/>
      <c r="C479" s="206"/>
      <c r="D479" s="206"/>
      <c r="E479" s="206"/>
      <c r="F479" s="166" t="s">
        <v>3226</v>
      </c>
      <c r="G479" s="206" t="s">
        <v>3216</v>
      </c>
      <c r="H479" s="158" t="s">
        <v>597</v>
      </c>
      <c r="I479" s="155" t="s">
        <v>585</v>
      </c>
      <c r="J479" s="128">
        <v>88</v>
      </c>
      <c r="K479" s="128">
        <v>88</v>
      </c>
      <c r="L479" s="128">
        <v>1510</v>
      </c>
      <c r="M479" s="199">
        <f t="shared" si="7"/>
        <v>132880</v>
      </c>
      <c r="N479" s="157" t="s">
        <v>3190</v>
      </c>
      <c r="O479" s="157">
        <v>0</v>
      </c>
      <c r="P479" s="205"/>
      <c r="Q479" s="205"/>
      <c r="R479" s="205"/>
      <c r="S479" s="206"/>
    </row>
    <row r="480" spans="1:19" ht="29.1" customHeight="1">
      <c r="A480" s="166">
        <v>476</v>
      </c>
      <c r="B480" s="206"/>
      <c r="C480" s="206"/>
      <c r="D480" s="206"/>
      <c r="E480" s="206"/>
      <c r="F480" s="166" t="s">
        <v>3226</v>
      </c>
      <c r="G480" s="206" t="s">
        <v>3216</v>
      </c>
      <c r="H480" s="158" t="s">
        <v>598</v>
      </c>
      <c r="I480" s="155" t="s">
        <v>585</v>
      </c>
      <c r="J480" s="128">
        <v>778</v>
      </c>
      <c r="K480" s="128">
        <v>440</v>
      </c>
      <c r="L480" s="155">
        <v>3630</v>
      </c>
      <c r="M480" s="199">
        <f t="shared" si="7"/>
        <v>1597200</v>
      </c>
      <c r="N480" s="157" t="s">
        <v>1812</v>
      </c>
      <c r="O480" s="157" t="s">
        <v>3892</v>
      </c>
      <c r="P480" s="205"/>
      <c r="Q480" s="205"/>
      <c r="R480" s="205"/>
      <c r="S480" s="206"/>
    </row>
    <row r="481" spans="1:19" ht="29.1" customHeight="1">
      <c r="A481" s="166">
        <v>477</v>
      </c>
      <c r="B481" s="206"/>
      <c r="C481" s="206"/>
      <c r="D481" s="206"/>
      <c r="E481" s="206"/>
      <c r="F481" s="166" t="s">
        <v>3226</v>
      </c>
      <c r="G481" s="206" t="s">
        <v>3216</v>
      </c>
      <c r="H481" s="158" t="s">
        <v>594</v>
      </c>
      <c r="I481" s="155" t="s">
        <v>109</v>
      </c>
      <c r="J481" s="128">
        <v>2764</v>
      </c>
      <c r="K481" s="128">
        <v>136</v>
      </c>
      <c r="L481" s="155">
        <v>631</v>
      </c>
      <c r="M481" s="199">
        <f t="shared" si="7"/>
        <v>85816</v>
      </c>
      <c r="N481" s="157" t="s">
        <v>3231</v>
      </c>
      <c r="O481" s="157" t="s">
        <v>3885</v>
      </c>
      <c r="P481" s="205"/>
      <c r="Q481" s="205"/>
      <c r="R481" s="205"/>
      <c r="S481" s="206"/>
    </row>
    <row r="482" spans="1:19" ht="29.1" customHeight="1">
      <c r="A482" s="166">
        <v>478</v>
      </c>
      <c r="B482" s="206"/>
      <c r="C482" s="206"/>
      <c r="D482" s="206"/>
      <c r="E482" s="206"/>
      <c r="F482" s="166" t="s">
        <v>3226</v>
      </c>
      <c r="G482" s="206" t="s">
        <v>3216</v>
      </c>
      <c r="H482" s="158" t="s">
        <v>595</v>
      </c>
      <c r="I482" s="155" t="s">
        <v>585</v>
      </c>
      <c r="J482" s="128">
        <v>674</v>
      </c>
      <c r="K482" s="128">
        <v>67</v>
      </c>
      <c r="L482" s="155">
        <v>3270</v>
      </c>
      <c r="M482" s="199">
        <f t="shared" si="7"/>
        <v>219090</v>
      </c>
      <c r="N482" s="157" t="s">
        <v>1812</v>
      </c>
      <c r="O482" s="157" t="s">
        <v>3892</v>
      </c>
      <c r="P482" s="205"/>
      <c r="Q482" s="205"/>
      <c r="R482" s="205"/>
      <c r="S482" s="206"/>
    </row>
    <row r="483" spans="1:19" ht="29.1" customHeight="1">
      <c r="A483" s="166">
        <v>479</v>
      </c>
      <c r="B483" s="206"/>
      <c r="C483" s="206"/>
      <c r="D483" s="206"/>
      <c r="E483" s="206"/>
      <c r="F483" s="166" t="s">
        <v>3226</v>
      </c>
      <c r="G483" s="206" t="s">
        <v>3216</v>
      </c>
      <c r="H483" s="158" t="s">
        <v>593</v>
      </c>
      <c r="I483" s="155" t="s">
        <v>585</v>
      </c>
      <c r="J483" s="128">
        <v>1503</v>
      </c>
      <c r="K483" s="128">
        <v>368</v>
      </c>
      <c r="L483" s="155">
        <v>1510</v>
      </c>
      <c r="M483" s="199">
        <f t="shared" si="7"/>
        <v>555680</v>
      </c>
      <c r="N483" s="157" t="s">
        <v>1812</v>
      </c>
      <c r="O483" s="157" t="s">
        <v>3892</v>
      </c>
      <c r="P483" s="205"/>
      <c r="Q483" s="205"/>
      <c r="R483" s="205"/>
      <c r="S483" s="206"/>
    </row>
    <row r="484" spans="1:19" ht="29.1" customHeight="1">
      <c r="A484" s="166">
        <v>480</v>
      </c>
      <c r="B484" s="206"/>
      <c r="C484" s="206"/>
      <c r="D484" s="206"/>
      <c r="E484" s="206"/>
      <c r="F484" s="166" t="s">
        <v>3226</v>
      </c>
      <c r="G484" s="206" t="s">
        <v>3216</v>
      </c>
      <c r="H484" s="158" t="s">
        <v>592</v>
      </c>
      <c r="I484" s="155" t="s">
        <v>585</v>
      </c>
      <c r="J484" s="128">
        <v>122</v>
      </c>
      <c r="K484" s="128">
        <v>122</v>
      </c>
      <c r="L484" s="128">
        <v>1510</v>
      </c>
      <c r="M484" s="199">
        <f t="shared" si="7"/>
        <v>184220</v>
      </c>
      <c r="N484" s="157" t="s">
        <v>3190</v>
      </c>
      <c r="O484" s="157">
        <v>0</v>
      </c>
      <c r="P484" s="205"/>
      <c r="Q484" s="205"/>
      <c r="R484" s="205"/>
      <c r="S484" s="206"/>
    </row>
    <row r="485" spans="1:19" ht="29.1" customHeight="1">
      <c r="A485" s="166">
        <v>481</v>
      </c>
      <c r="B485" s="206"/>
      <c r="C485" s="206"/>
      <c r="D485" s="206"/>
      <c r="E485" s="206"/>
      <c r="F485" s="166" t="s">
        <v>3226</v>
      </c>
      <c r="G485" s="206" t="s">
        <v>3216</v>
      </c>
      <c r="H485" s="158" t="s">
        <v>684</v>
      </c>
      <c r="I485" s="155" t="s">
        <v>109</v>
      </c>
      <c r="J485" s="128">
        <v>442</v>
      </c>
      <c r="K485" s="128">
        <v>168</v>
      </c>
      <c r="L485" s="155">
        <v>1550</v>
      </c>
      <c r="M485" s="199">
        <f t="shared" si="7"/>
        <v>260400</v>
      </c>
      <c r="N485" s="157" t="s">
        <v>3410</v>
      </c>
      <c r="O485" s="157" t="s">
        <v>3867</v>
      </c>
      <c r="P485" s="205"/>
      <c r="Q485" s="205"/>
      <c r="R485" s="205"/>
      <c r="S485" s="206"/>
    </row>
    <row r="486" spans="1:19" ht="29.1" customHeight="1">
      <c r="A486" s="166">
        <v>482</v>
      </c>
      <c r="B486" s="206"/>
      <c r="C486" s="206"/>
      <c r="D486" s="206"/>
      <c r="E486" s="206"/>
      <c r="F486" s="166" t="s">
        <v>3226</v>
      </c>
      <c r="G486" s="206" t="s">
        <v>3216</v>
      </c>
      <c r="H486" s="158" t="s">
        <v>686</v>
      </c>
      <c r="I486" s="155" t="s">
        <v>109</v>
      </c>
      <c r="J486" s="128">
        <v>349</v>
      </c>
      <c r="K486" s="128">
        <v>349</v>
      </c>
      <c r="L486" s="128">
        <v>95</v>
      </c>
      <c r="M486" s="199">
        <f t="shared" si="7"/>
        <v>33155</v>
      </c>
      <c r="N486" s="157" t="s">
        <v>3190</v>
      </c>
      <c r="O486" s="157">
        <v>0</v>
      </c>
      <c r="P486" s="205"/>
      <c r="Q486" s="205"/>
      <c r="R486" s="205"/>
      <c r="S486" s="206"/>
    </row>
    <row r="487" spans="1:19" ht="29.1" customHeight="1">
      <c r="A487" s="166">
        <v>483</v>
      </c>
      <c r="B487" s="206"/>
      <c r="C487" s="206"/>
      <c r="D487" s="206"/>
      <c r="E487" s="206"/>
      <c r="F487" s="166" t="s">
        <v>3226</v>
      </c>
      <c r="G487" s="206" t="s">
        <v>3216</v>
      </c>
      <c r="H487" s="158" t="s">
        <v>588</v>
      </c>
      <c r="I487" s="155" t="s">
        <v>585</v>
      </c>
      <c r="J487" s="128">
        <v>486</v>
      </c>
      <c r="K487" s="128">
        <v>157</v>
      </c>
      <c r="L487" s="155">
        <v>1150</v>
      </c>
      <c r="M487" s="199">
        <f t="shared" si="7"/>
        <v>180550</v>
      </c>
      <c r="N487" s="157" t="s">
        <v>1812</v>
      </c>
      <c r="O487" s="157" t="s">
        <v>3893</v>
      </c>
      <c r="P487" s="205"/>
      <c r="Q487" s="205"/>
      <c r="R487" s="205"/>
      <c r="S487" s="206"/>
    </row>
    <row r="488" spans="1:19" ht="29.1" customHeight="1">
      <c r="A488" s="166">
        <v>484</v>
      </c>
      <c r="B488" s="206"/>
      <c r="C488" s="206"/>
      <c r="D488" s="206"/>
      <c r="E488" s="206"/>
      <c r="F488" s="166" t="s">
        <v>3226</v>
      </c>
      <c r="G488" s="206" t="s">
        <v>3216</v>
      </c>
      <c r="H488" s="158" t="s">
        <v>584</v>
      </c>
      <c r="I488" s="155" t="s">
        <v>585</v>
      </c>
      <c r="J488" s="128">
        <v>764</v>
      </c>
      <c r="K488" s="128">
        <v>43</v>
      </c>
      <c r="L488" s="155">
        <v>1150</v>
      </c>
      <c r="M488" s="199">
        <f t="shared" si="7"/>
        <v>49450</v>
      </c>
      <c r="N488" s="157" t="s">
        <v>1812</v>
      </c>
      <c r="O488" s="157" t="s">
        <v>3892</v>
      </c>
      <c r="P488" s="205"/>
      <c r="Q488" s="205"/>
      <c r="R488" s="205"/>
      <c r="S488" s="206"/>
    </row>
    <row r="489" spans="1:19" ht="29.1" customHeight="1">
      <c r="A489" s="166">
        <v>485</v>
      </c>
      <c r="B489" s="206"/>
      <c r="C489" s="206"/>
      <c r="D489" s="206"/>
      <c r="E489" s="206"/>
      <c r="F489" s="166" t="s">
        <v>3226</v>
      </c>
      <c r="G489" s="206" t="s">
        <v>3216</v>
      </c>
      <c r="H489" s="158" t="s">
        <v>578</v>
      </c>
      <c r="I489" s="155" t="s">
        <v>55</v>
      </c>
      <c r="J489" s="128">
        <v>1103</v>
      </c>
      <c r="K489" s="128">
        <v>624</v>
      </c>
      <c r="L489" s="155">
        <v>3990</v>
      </c>
      <c r="M489" s="199">
        <f t="shared" si="7"/>
        <v>2489760</v>
      </c>
      <c r="N489" s="157" t="s">
        <v>3304</v>
      </c>
      <c r="O489" s="157">
        <v>668</v>
      </c>
      <c r="P489" s="205"/>
      <c r="Q489" s="205"/>
      <c r="R489" s="205"/>
      <c r="S489" s="206"/>
    </row>
    <row r="490" spans="1:19" ht="29.1" customHeight="1">
      <c r="A490" s="166">
        <v>486</v>
      </c>
      <c r="B490" s="206"/>
      <c r="C490" s="206"/>
      <c r="D490" s="206"/>
      <c r="E490" s="206"/>
      <c r="F490" s="166" t="s">
        <v>3226</v>
      </c>
      <c r="G490" s="206" t="s">
        <v>3216</v>
      </c>
      <c r="H490" s="158" t="s">
        <v>562</v>
      </c>
      <c r="I490" s="155" t="s">
        <v>54</v>
      </c>
      <c r="J490" s="128">
        <v>819</v>
      </c>
      <c r="K490" s="128">
        <v>805</v>
      </c>
      <c r="L490" s="155">
        <v>3840</v>
      </c>
      <c r="M490" s="199">
        <f t="shared" si="7"/>
        <v>3091200</v>
      </c>
      <c r="N490" s="157" t="s">
        <v>3411</v>
      </c>
      <c r="O490" s="157">
        <v>711</v>
      </c>
      <c r="P490" s="205"/>
      <c r="Q490" s="205"/>
      <c r="R490" s="205"/>
      <c r="S490" s="206"/>
    </row>
    <row r="491" spans="1:19" ht="29.1" customHeight="1">
      <c r="A491" s="166">
        <v>487</v>
      </c>
      <c r="B491" s="206"/>
      <c r="C491" s="206"/>
      <c r="D491" s="206"/>
      <c r="E491" s="206"/>
      <c r="F491" s="166" t="s">
        <v>3226</v>
      </c>
      <c r="G491" s="206" t="s">
        <v>3216</v>
      </c>
      <c r="H491" s="158" t="s">
        <v>563</v>
      </c>
      <c r="I491" s="155" t="s">
        <v>182</v>
      </c>
      <c r="J491" s="128">
        <v>429</v>
      </c>
      <c r="K491" s="128">
        <v>315</v>
      </c>
      <c r="L491" s="155">
        <v>5030</v>
      </c>
      <c r="M491" s="199">
        <f t="shared" si="7"/>
        <v>1584450</v>
      </c>
      <c r="N491" s="157" t="s">
        <v>3411</v>
      </c>
      <c r="O491" s="157">
        <v>711</v>
      </c>
      <c r="P491" s="205"/>
      <c r="Q491" s="205"/>
      <c r="R491" s="205"/>
      <c r="S491" s="206"/>
    </row>
    <row r="492" spans="1:19" ht="29.1" customHeight="1">
      <c r="A492" s="166">
        <v>488</v>
      </c>
      <c r="B492" s="206"/>
      <c r="C492" s="206"/>
      <c r="D492" s="206"/>
      <c r="E492" s="206"/>
      <c r="F492" s="166" t="s">
        <v>3226</v>
      </c>
      <c r="G492" s="206" t="s">
        <v>3216</v>
      </c>
      <c r="H492" s="158" t="s">
        <v>560</v>
      </c>
      <c r="I492" s="155" t="s">
        <v>561</v>
      </c>
      <c r="J492" s="128">
        <v>635</v>
      </c>
      <c r="K492" s="128">
        <v>307</v>
      </c>
      <c r="L492" s="155">
        <v>2700</v>
      </c>
      <c r="M492" s="199">
        <f t="shared" si="7"/>
        <v>828900</v>
      </c>
      <c r="N492" s="157" t="s">
        <v>3412</v>
      </c>
      <c r="O492" s="157" t="s">
        <v>3894</v>
      </c>
      <c r="P492" s="205"/>
      <c r="Q492" s="205"/>
      <c r="R492" s="205"/>
      <c r="S492" s="206"/>
    </row>
    <row r="493" spans="1:19" ht="29.1" customHeight="1">
      <c r="A493" s="166">
        <v>489</v>
      </c>
      <c r="B493" s="206"/>
      <c r="C493" s="206"/>
      <c r="D493" s="206"/>
      <c r="E493" s="206"/>
      <c r="F493" s="166" t="s">
        <v>3226</v>
      </c>
      <c r="G493" s="206" t="s">
        <v>3216</v>
      </c>
      <c r="H493" s="158" t="s">
        <v>3142</v>
      </c>
      <c r="I493" s="155" t="s">
        <v>3104</v>
      </c>
      <c r="J493" s="128">
        <v>2278</v>
      </c>
      <c r="K493" s="128">
        <v>22</v>
      </c>
      <c r="L493" s="155">
        <v>4520</v>
      </c>
      <c r="M493" s="199">
        <f t="shared" si="7"/>
        <v>99440</v>
      </c>
      <c r="N493" s="157" t="s">
        <v>3413</v>
      </c>
      <c r="O493" s="157" t="s">
        <v>3894</v>
      </c>
      <c r="P493" s="205"/>
      <c r="Q493" s="205"/>
      <c r="R493" s="205"/>
      <c r="S493" s="206"/>
    </row>
    <row r="494" spans="1:19" ht="29.1" customHeight="1">
      <c r="A494" s="166">
        <v>490</v>
      </c>
      <c r="B494" s="206"/>
      <c r="C494" s="206"/>
      <c r="D494" s="206"/>
      <c r="E494" s="206"/>
      <c r="F494" s="166" t="s">
        <v>3226</v>
      </c>
      <c r="G494" s="206" t="s">
        <v>3216</v>
      </c>
      <c r="H494" s="158" t="s">
        <v>571</v>
      </c>
      <c r="I494" s="155" t="s">
        <v>54</v>
      </c>
      <c r="J494" s="128">
        <v>1134</v>
      </c>
      <c r="K494" s="128">
        <v>441</v>
      </c>
      <c r="L494" s="155">
        <v>4000</v>
      </c>
      <c r="M494" s="199">
        <f t="shared" si="7"/>
        <v>1764000</v>
      </c>
      <c r="N494" s="157" t="s">
        <v>3414</v>
      </c>
      <c r="O494" s="157" t="s">
        <v>3895</v>
      </c>
      <c r="P494" s="205"/>
      <c r="Q494" s="205"/>
      <c r="R494" s="205"/>
      <c r="S494" s="206"/>
    </row>
    <row r="495" spans="1:19" ht="29.1" customHeight="1">
      <c r="A495" s="166">
        <v>491</v>
      </c>
      <c r="B495" s="206"/>
      <c r="C495" s="206"/>
      <c r="D495" s="206"/>
      <c r="E495" s="206"/>
      <c r="F495" s="166" t="s">
        <v>3226</v>
      </c>
      <c r="G495" s="206" t="s">
        <v>3216</v>
      </c>
      <c r="H495" s="158" t="s">
        <v>573</v>
      </c>
      <c r="I495" s="155" t="s">
        <v>54</v>
      </c>
      <c r="J495" s="128">
        <v>1983</v>
      </c>
      <c r="K495" s="128">
        <v>1186</v>
      </c>
      <c r="L495" s="155">
        <v>4000</v>
      </c>
      <c r="M495" s="199">
        <f t="shared" si="7"/>
        <v>4744000</v>
      </c>
      <c r="N495" s="157" t="s">
        <v>3415</v>
      </c>
      <c r="O495" s="157">
        <v>452</v>
      </c>
      <c r="P495" s="205"/>
      <c r="Q495" s="205"/>
      <c r="R495" s="205"/>
      <c r="S495" s="206"/>
    </row>
    <row r="496" spans="1:19" ht="29.1" customHeight="1">
      <c r="A496" s="166">
        <v>492</v>
      </c>
      <c r="B496" s="206"/>
      <c r="C496" s="206"/>
      <c r="D496" s="206"/>
      <c r="E496" s="206"/>
      <c r="F496" s="166" t="s">
        <v>3226</v>
      </c>
      <c r="G496" s="206" t="s">
        <v>3216</v>
      </c>
      <c r="H496" s="158" t="s">
        <v>572</v>
      </c>
      <c r="I496" s="155" t="s">
        <v>166</v>
      </c>
      <c r="J496" s="128">
        <v>123</v>
      </c>
      <c r="K496" s="128">
        <v>49</v>
      </c>
      <c r="L496" s="155">
        <v>1510</v>
      </c>
      <c r="M496" s="199">
        <f t="shared" si="7"/>
        <v>73990</v>
      </c>
      <c r="N496" s="157" t="s">
        <v>3179</v>
      </c>
      <c r="O496" s="157">
        <v>0</v>
      </c>
      <c r="P496" s="205"/>
      <c r="Q496" s="205"/>
      <c r="R496" s="205"/>
      <c r="S496" s="206"/>
    </row>
    <row r="497" spans="1:19" ht="29.1" customHeight="1">
      <c r="A497" s="166">
        <v>493</v>
      </c>
      <c r="B497" s="206"/>
      <c r="C497" s="206"/>
      <c r="D497" s="206"/>
      <c r="E497" s="206"/>
      <c r="F497" s="166" t="s">
        <v>3226</v>
      </c>
      <c r="G497" s="206" t="s">
        <v>3216</v>
      </c>
      <c r="H497" s="158" t="s">
        <v>3144</v>
      </c>
      <c r="I497" s="155" t="s">
        <v>3100</v>
      </c>
      <c r="J497" s="128">
        <v>2622</v>
      </c>
      <c r="K497" s="128">
        <v>169</v>
      </c>
      <c r="L497" s="155">
        <v>1400</v>
      </c>
      <c r="M497" s="199">
        <f t="shared" si="7"/>
        <v>236600</v>
      </c>
      <c r="N497" s="157" t="s">
        <v>3190</v>
      </c>
      <c r="O497" s="157">
        <v>0</v>
      </c>
      <c r="P497" s="205"/>
      <c r="Q497" s="205"/>
      <c r="R497" s="205"/>
      <c r="S497" s="206"/>
    </row>
    <row r="498" spans="1:19" ht="29.1" customHeight="1">
      <c r="A498" s="166">
        <v>494</v>
      </c>
      <c r="B498" s="206"/>
      <c r="C498" s="206"/>
      <c r="D498" s="206"/>
      <c r="E498" s="206"/>
      <c r="F498" s="166" t="s">
        <v>3226</v>
      </c>
      <c r="G498" s="206" t="s">
        <v>3216</v>
      </c>
      <c r="H498" s="158" t="s">
        <v>634</v>
      </c>
      <c r="I498" s="155" t="s">
        <v>119</v>
      </c>
      <c r="J498" s="128">
        <v>543</v>
      </c>
      <c r="K498" s="128">
        <v>175</v>
      </c>
      <c r="L498" s="155">
        <v>1650</v>
      </c>
      <c r="M498" s="199">
        <f t="shared" si="7"/>
        <v>288750</v>
      </c>
      <c r="N498" s="157" t="s">
        <v>1821</v>
      </c>
      <c r="O498" s="157">
        <v>0</v>
      </c>
      <c r="P498" s="205"/>
      <c r="Q498" s="205"/>
      <c r="R498" s="205"/>
      <c r="S498" s="206"/>
    </row>
    <row r="499" spans="1:19" ht="29.1" customHeight="1">
      <c r="A499" s="166">
        <v>495</v>
      </c>
      <c r="B499" s="206"/>
      <c r="C499" s="206"/>
      <c r="D499" s="206"/>
      <c r="E499" s="206"/>
      <c r="F499" s="166" t="s">
        <v>3226</v>
      </c>
      <c r="G499" s="206" t="s">
        <v>3216</v>
      </c>
      <c r="H499" s="158" t="s">
        <v>534</v>
      </c>
      <c r="I499" s="155" t="s">
        <v>55</v>
      </c>
      <c r="J499" s="128">
        <v>1905</v>
      </c>
      <c r="K499" s="128">
        <v>1169</v>
      </c>
      <c r="L499" s="155">
        <v>4500</v>
      </c>
      <c r="M499" s="199">
        <f t="shared" si="7"/>
        <v>5260500</v>
      </c>
      <c r="N499" s="157" t="s">
        <v>3276</v>
      </c>
      <c r="O499" s="157" t="s">
        <v>2383</v>
      </c>
      <c r="P499" s="205"/>
      <c r="Q499" s="205"/>
      <c r="R499" s="205"/>
      <c r="S499" s="206"/>
    </row>
    <row r="500" spans="1:19" ht="29.1" customHeight="1">
      <c r="A500" s="166">
        <v>496</v>
      </c>
      <c r="B500" s="206"/>
      <c r="C500" s="206"/>
      <c r="D500" s="206"/>
      <c r="E500" s="206"/>
      <c r="F500" s="166" t="s">
        <v>3226</v>
      </c>
      <c r="G500" s="206" t="s">
        <v>3216</v>
      </c>
      <c r="H500" s="158" t="s">
        <v>635</v>
      </c>
      <c r="I500" s="155" t="s">
        <v>166</v>
      </c>
      <c r="J500" s="128">
        <v>525</v>
      </c>
      <c r="K500" s="128">
        <v>185</v>
      </c>
      <c r="L500" s="155">
        <v>1650</v>
      </c>
      <c r="M500" s="199">
        <f t="shared" si="7"/>
        <v>305250</v>
      </c>
      <c r="N500" s="157" t="s">
        <v>1821</v>
      </c>
      <c r="O500" s="157">
        <v>0</v>
      </c>
      <c r="P500" s="205"/>
      <c r="Q500" s="205"/>
      <c r="R500" s="205"/>
      <c r="S500" s="206"/>
    </row>
    <row r="501" spans="1:19" ht="29.1" customHeight="1">
      <c r="A501" s="166">
        <v>497</v>
      </c>
      <c r="B501" s="206"/>
      <c r="C501" s="206"/>
      <c r="D501" s="206"/>
      <c r="E501" s="206"/>
      <c r="F501" s="166" t="s">
        <v>3226</v>
      </c>
      <c r="G501" s="206" t="s">
        <v>3216</v>
      </c>
      <c r="H501" s="158" t="s">
        <v>539</v>
      </c>
      <c r="I501" s="155" t="s">
        <v>55</v>
      </c>
      <c r="J501" s="128">
        <v>3084</v>
      </c>
      <c r="K501" s="128">
        <v>306</v>
      </c>
      <c r="L501" s="155">
        <v>5000</v>
      </c>
      <c r="M501" s="199">
        <f t="shared" si="7"/>
        <v>1530000</v>
      </c>
      <c r="N501" s="157" t="s">
        <v>3416</v>
      </c>
      <c r="O501" s="157" t="s">
        <v>3896</v>
      </c>
      <c r="P501" s="205"/>
      <c r="Q501" s="205"/>
      <c r="R501" s="205"/>
      <c r="S501" s="206"/>
    </row>
    <row r="502" spans="1:19" ht="29.1" customHeight="1">
      <c r="A502" s="166">
        <v>498</v>
      </c>
      <c r="B502" s="206"/>
      <c r="C502" s="206"/>
      <c r="D502" s="206"/>
      <c r="E502" s="206"/>
      <c r="F502" s="166" t="s">
        <v>3226</v>
      </c>
      <c r="G502" s="206" t="s">
        <v>3216</v>
      </c>
      <c r="H502" s="158" t="s">
        <v>538</v>
      </c>
      <c r="I502" s="155" t="s">
        <v>55</v>
      </c>
      <c r="J502" s="128">
        <v>1006</v>
      </c>
      <c r="K502" s="128">
        <v>436</v>
      </c>
      <c r="L502" s="155">
        <v>5000</v>
      </c>
      <c r="M502" s="199">
        <f t="shared" si="7"/>
        <v>2180000</v>
      </c>
      <c r="N502" s="157" t="s">
        <v>3417</v>
      </c>
      <c r="O502" s="157" t="s">
        <v>3897</v>
      </c>
      <c r="P502" s="205"/>
      <c r="Q502" s="205"/>
      <c r="R502" s="205"/>
      <c r="S502" s="206"/>
    </row>
    <row r="503" spans="1:19" ht="29.1" customHeight="1">
      <c r="A503" s="166">
        <v>499</v>
      </c>
      <c r="B503" s="206"/>
      <c r="C503" s="206"/>
      <c r="D503" s="206"/>
      <c r="E503" s="206"/>
      <c r="F503" s="166" t="s">
        <v>3226</v>
      </c>
      <c r="G503" s="206" t="s">
        <v>3216</v>
      </c>
      <c r="H503" s="158" t="s">
        <v>537</v>
      </c>
      <c r="I503" s="155" t="s">
        <v>55</v>
      </c>
      <c r="J503" s="128">
        <v>2152</v>
      </c>
      <c r="K503" s="128">
        <v>1606</v>
      </c>
      <c r="L503" s="155">
        <v>5000</v>
      </c>
      <c r="M503" s="199">
        <f t="shared" si="7"/>
        <v>8030000</v>
      </c>
      <c r="N503" s="157" t="s">
        <v>3309</v>
      </c>
      <c r="O503" s="157" t="s">
        <v>3898</v>
      </c>
      <c r="P503" s="205"/>
      <c r="Q503" s="205"/>
      <c r="R503" s="205"/>
      <c r="S503" s="206"/>
    </row>
    <row r="504" spans="1:19" ht="29.1" customHeight="1">
      <c r="A504" s="166">
        <v>500</v>
      </c>
      <c r="B504" s="206"/>
      <c r="C504" s="206"/>
      <c r="D504" s="206"/>
      <c r="E504" s="206"/>
      <c r="F504" s="166" t="s">
        <v>3226</v>
      </c>
      <c r="G504" s="206" t="s">
        <v>3216</v>
      </c>
      <c r="H504" s="158" t="s">
        <v>640</v>
      </c>
      <c r="I504" s="155" t="s">
        <v>166</v>
      </c>
      <c r="J504" s="128">
        <v>1026</v>
      </c>
      <c r="K504" s="128">
        <v>254</v>
      </c>
      <c r="L504" s="155">
        <v>1650</v>
      </c>
      <c r="M504" s="199">
        <f t="shared" si="7"/>
        <v>419100</v>
      </c>
      <c r="N504" s="157" t="s">
        <v>1821</v>
      </c>
      <c r="O504" s="157">
        <v>0</v>
      </c>
      <c r="P504" s="205"/>
      <c r="Q504" s="205"/>
      <c r="R504" s="205"/>
      <c r="S504" s="206"/>
    </row>
    <row r="505" spans="1:19" ht="29.1" customHeight="1">
      <c r="A505" s="166">
        <v>501</v>
      </c>
      <c r="B505" s="206"/>
      <c r="C505" s="206"/>
      <c r="D505" s="206"/>
      <c r="E505" s="206"/>
      <c r="F505" s="166" t="s">
        <v>3226</v>
      </c>
      <c r="G505" s="206" t="s">
        <v>3216</v>
      </c>
      <c r="H505" s="158" t="s">
        <v>542</v>
      </c>
      <c r="I505" s="155" t="s">
        <v>119</v>
      </c>
      <c r="J505" s="128">
        <v>19</v>
      </c>
      <c r="K505" s="128">
        <v>19</v>
      </c>
      <c r="L505" s="155">
        <v>1650</v>
      </c>
      <c r="M505" s="199">
        <f t="shared" si="7"/>
        <v>31350</v>
      </c>
      <c r="N505" s="157" t="s">
        <v>3309</v>
      </c>
      <c r="O505" s="157" t="s">
        <v>3898</v>
      </c>
      <c r="P505" s="205"/>
      <c r="Q505" s="205"/>
      <c r="R505" s="205"/>
      <c r="S505" s="206"/>
    </row>
    <row r="506" spans="1:19" ht="29.1" customHeight="1">
      <c r="A506" s="166">
        <v>502</v>
      </c>
      <c r="B506" s="206"/>
      <c r="C506" s="206"/>
      <c r="D506" s="206"/>
      <c r="E506" s="206"/>
      <c r="F506" s="166" t="s">
        <v>3226</v>
      </c>
      <c r="G506" s="206" t="s">
        <v>3216</v>
      </c>
      <c r="H506" s="158" t="s">
        <v>541</v>
      </c>
      <c r="I506" s="155" t="s">
        <v>119</v>
      </c>
      <c r="J506" s="128">
        <v>86</v>
      </c>
      <c r="K506" s="128">
        <v>86</v>
      </c>
      <c r="L506" s="128">
        <v>1650</v>
      </c>
      <c r="M506" s="199">
        <f t="shared" si="7"/>
        <v>141900</v>
      </c>
      <c r="N506" s="157" t="s">
        <v>3309</v>
      </c>
      <c r="O506" s="157">
        <v>448</v>
      </c>
      <c r="P506" s="205"/>
      <c r="Q506" s="205"/>
      <c r="R506" s="205"/>
      <c r="S506" s="206"/>
    </row>
    <row r="507" spans="1:19" ht="29.1" customHeight="1">
      <c r="A507" s="166">
        <v>503</v>
      </c>
      <c r="B507" s="206"/>
      <c r="C507" s="206"/>
      <c r="D507" s="206"/>
      <c r="E507" s="206"/>
      <c r="F507" s="166" t="s">
        <v>3226</v>
      </c>
      <c r="G507" s="206" t="s">
        <v>3216</v>
      </c>
      <c r="H507" s="158" t="s">
        <v>643</v>
      </c>
      <c r="I507" s="155" t="s">
        <v>119</v>
      </c>
      <c r="J507" s="128">
        <v>3929</v>
      </c>
      <c r="K507" s="128">
        <v>611</v>
      </c>
      <c r="L507" s="128">
        <v>1150</v>
      </c>
      <c r="M507" s="199">
        <f t="shared" si="7"/>
        <v>702650</v>
      </c>
      <c r="N507" s="157" t="s">
        <v>1821</v>
      </c>
      <c r="O507" s="157">
        <v>0</v>
      </c>
      <c r="P507" s="205"/>
      <c r="Q507" s="205"/>
      <c r="R507" s="205"/>
      <c r="S507" s="206"/>
    </row>
    <row r="508" spans="1:19" ht="29.1" customHeight="1">
      <c r="A508" s="166">
        <v>504</v>
      </c>
      <c r="B508" s="206"/>
      <c r="C508" s="206"/>
      <c r="D508" s="206"/>
      <c r="E508" s="206"/>
      <c r="F508" s="166" t="s">
        <v>3226</v>
      </c>
      <c r="G508" s="206" t="s">
        <v>3216</v>
      </c>
      <c r="H508" s="158" t="s">
        <v>551</v>
      </c>
      <c r="I508" s="155" t="s">
        <v>119</v>
      </c>
      <c r="J508" s="128">
        <v>78</v>
      </c>
      <c r="K508" s="128">
        <v>67</v>
      </c>
      <c r="L508" s="155">
        <v>1650</v>
      </c>
      <c r="M508" s="199">
        <f t="shared" si="7"/>
        <v>110550</v>
      </c>
      <c r="N508" s="157" t="s">
        <v>3418</v>
      </c>
      <c r="O508" s="157" t="s">
        <v>3898</v>
      </c>
      <c r="P508" s="205"/>
      <c r="Q508" s="205"/>
      <c r="R508" s="205"/>
      <c r="S508" s="206"/>
    </row>
    <row r="509" spans="1:19" ht="29.1" customHeight="1">
      <c r="A509" s="166">
        <v>505</v>
      </c>
      <c r="B509" s="206"/>
      <c r="C509" s="206"/>
      <c r="D509" s="206"/>
      <c r="E509" s="206"/>
      <c r="F509" s="166" t="s">
        <v>3226</v>
      </c>
      <c r="G509" s="206" t="s">
        <v>3216</v>
      </c>
      <c r="H509" s="158" t="s">
        <v>550</v>
      </c>
      <c r="I509" s="155" t="s">
        <v>119</v>
      </c>
      <c r="J509" s="128">
        <v>64</v>
      </c>
      <c r="K509" s="128">
        <v>64</v>
      </c>
      <c r="L509" s="128">
        <v>1650</v>
      </c>
      <c r="M509" s="199">
        <f t="shared" si="7"/>
        <v>105600</v>
      </c>
      <c r="N509" s="157" t="s">
        <v>3419</v>
      </c>
      <c r="O509" s="157" t="s">
        <v>3898</v>
      </c>
      <c r="P509" s="205"/>
      <c r="Q509" s="205"/>
      <c r="R509" s="205"/>
      <c r="S509" s="206"/>
    </row>
    <row r="510" spans="1:19" ht="29.1" customHeight="1">
      <c r="A510" s="166">
        <v>506</v>
      </c>
      <c r="B510" s="206"/>
      <c r="C510" s="206"/>
      <c r="D510" s="206"/>
      <c r="E510" s="206"/>
      <c r="F510" s="166" t="s">
        <v>3226</v>
      </c>
      <c r="G510" s="206" t="s">
        <v>3216</v>
      </c>
      <c r="H510" s="158" t="s">
        <v>549</v>
      </c>
      <c r="I510" s="155" t="s">
        <v>119</v>
      </c>
      <c r="J510" s="128">
        <v>109</v>
      </c>
      <c r="K510" s="128">
        <v>109</v>
      </c>
      <c r="L510" s="128">
        <v>1650</v>
      </c>
      <c r="M510" s="199">
        <f t="shared" si="7"/>
        <v>179850</v>
      </c>
      <c r="N510" s="157" t="s">
        <v>3420</v>
      </c>
      <c r="O510" s="157" t="s">
        <v>3898</v>
      </c>
      <c r="P510" s="205"/>
      <c r="Q510" s="205"/>
      <c r="R510" s="205"/>
      <c r="S510" s="206"/>
    </row>
    <row r="511" spans="1:19" ht="29.1" customHeight="1">
      <c r="A511" s="166">
        <v>507</v>
      </c>
      <c r="B511" s="206"/>
      <c r="C511" s="206"/>
      <c r="D511" s="206"/>
      <c r="E511" s="206"/>
      <c r="F511" s="166" t="s">
        <v>3226</v>
      </c>
      <c r="G511" s="206" t="s">
        <v>3216</v>
      </c>
      <c r="H511" s="158" t="s">
        <v>548</v>
      </c>
      <c r="I511" s="155" t="s">
        <v>119</v>
      </c>
      <c r="J511" s="128">
        <v>31</v>
      </c>
      <c r="K511" s="128">
        <v>31</v>
      </c>
      <c r="L511" s="128">
        <v>1650</v>
      </c>
      <c r="M511" s="199">
        <f t="shared" si="7"/>
        <v>51150</v>
      </c>
      <c r="N511" s="157" t="s">
        <v>3315</v>
      </c>
      <c r="O511" s="157" t="s">
        <v>3898</v>
      </c>
      <c r="P511" s="205"/>
      <c r="Q511" s="205"/>
      <c r="R511" s="205"/>
      <c r="S511" s="206"/>
    </row>
    <row r="512" spans="1:19" ht="29.1" customHeight="1">
      <c r="A512" s="166">
        <v>508</v>
      </c>
      <c r="B512" s="206"/>
      <c r="C512" s="206"/>
      <c r="D512" s="206"/>
      <c r="E512" s="206"/>
      <c r="F512" s="166" t="s">
        <v>3226</v>
      </c>
      <c r="G512" s="206" t="s">
        <v>3216</v>
      </c>
      <c r="H512" s="158" t="s">
        <v>547</v>
      </c>
      <c r="I512" s="155" t="s">
        <v>55</v>
      </c>
      <c r="J512" s="128">
        <v>936</v>
      </c>
      <c r="K512" s="128">
        <v>144</v>
      </c>
      <c r="L512" s="155">
        <v>5000</v>
      </c>
      <c r="M512" s="199">
        <f t="shared" si="7"/>
        <v>720000</v>
      </c>
      <c r="N512" s="157" t="s">
        <v>3276</v>
      </c>
      <c r="O512" s="157" t="s">
        <v>3894</v>
      </c>
      <c r="P512" s="205"/>
      <c r="Q512" s="205"/>
      <c r="R512" s="205"/>
      <c r="S512" s="206"/>
    </row>
    <row r="513" spans="1:19" ht="29.1" customHeight="1">
      <c r="A513" s="166">
        <v>509</v>
      </c>
      <c r="B513" s="206"/>
      <c r="C513" s="206"/>
      <c r="D513" s="206"/>
      <c r="E513" s="206"/>
      <c r="F513" s="166" t="s">
        <v>3226</v>
      </c>
      <c r="G513" s="206" t="s">
        <v>3216</v>
      </c>
      <c r="H513" s="158" t="s">
        <v>546</v>
      </c>
      <c r="I513" s="155" t="s">
        <v>55</v>
      </c>
      <c r="J513" s="128">
        <v>2413</v>
      </c>
      <c r="K513" s="128">
        <v>1041</v>
      </c>
      <c r="L513" s="155">
        <v>5000</v>
      </c>
      <c r="M513" s="199">
        <f t="shared" si="7"/>
        <v>5205000</v>
      </c>
      <c r="N513" s="157" t="s">
        <v>3414</v>
      </c>
      <c r="O513" s="157" t="s">
        <v>3894</v>
      </c>
      <c r="P513" s="205"/>
      <c r="Q513" s="205"/>
      <c r="R513" s="205"/>
      <c r="S513" s="206"/>
    </row>
    <row r="514" spans="1:19" ht="29.1" customHeight="1">
      <c r="A514" s="166">
        <v>510</v>
      </c>
      <c r="B514" s="206"/>
      <c r="C514" s="206"/>
      <c r="D514" s="206"/>
      <c r="E514" s="206"/>
      <c r="F514" s="166" t="s">
        <v>3226</v>
      </c>
      <c r="G514" s="206" t="s">
        <v>3216</v>
      </c>
      <c r="H514" s="158" t="s">
        <v>545</v>
      </c>
      <c r="I514" s="155" t="s">
        <v>55</v>
      </c>
      <c r="J514" s="128">
        <v>1842</v>
      </c>
      <c r="K514" s="128">
        <v>1666</v>
      </c>
      <c r="L514" s="155">
        <v>5150</v>
      </c>
      <c r="M514" s="199">
        <f t="shared" si="7"/>
        <v>8579900</v>
      </c>
      <c r="N514" s="157" t="s">
        <v>3320</v>
      </c>
      <c r="O514" s="157" t="s">
        <v>3899</v>
      </c>
      <c r="P514" s="205"/>
      <c r="Q514" s="205"/>
      <c r="R514" s="205"/>
      <c r="S514" s="206"/>
    </row>
    <row r="515" spans="1:19" ht="29.1" customHeight="1">
      <c r="A515" s="166">
        <v>511</v>
      </c>
      <c r="B515" s="206"/>
      <c r="C515" s="206"/>
      <c r="D515" s="206"/>
      <c r="E515" s="206"/>
      <c r="F515" s="166" t="s">
        <v>3226</v>
      </c>
      <c r="G515" s="206" t="s">
        <v>3216</v>
      </c>
      <c r="H515" s="158" t="s">
        <v>649</v>
      </c>
      <c r="I515" s="155" t="s">
        <v>166</v>
      </c>
      <c r="J515" s="128">
        <v>2050</v>
      </c>
      <c r="K515" s="128">
        <v>271</v>
      </c>
      <c r="L515" s="155">
        <v>1650</v>
      </c>
      <c r="M515" s="199">
        <f t="shared" si="7"/>
        <v>447150</v>
      </c>
      <c r="N515" s="157" t="s">
        <v>1821</v>
      </c>
      <c r="O515" s="157">
        <v>0</v>
      </c>
      <c r="P515" s="205"/>
      <c r="Q515" s="205"/>
      <c r="R515" s="205"/>
      <c r="S515" s="206"/>
    </row>
    <row r="516" spans="1:19" ht="29.1" customHeight="1">
      <c r="A516" s="166">
        <v>512</v>
      </c>
      <c r="B516" s="206"/>
      <c r="C516" s="206"/>
      <c r="D516" s="206"/>
      <c r="E516" s="206"/>
      <c r="F516" s="166" t="s">
        <v>3226</v>
      </c>
      <c r="G516" s="206" t="s">
        <v>3216</v>
      </c>
      <c r="H516" s="158" t="s">
        <v>555</v>
      </c>
      <c r="I516" s="155" t="s">
        <v>55</v>
      </c>
      <c r="J516" s="128">
        <v>1150</v>
      </c>
      <c r="K516" s="128">
        <v>829</v>
      </c>
      <c r="L516" s="155">
        <v>4500</v>
      </c>
      <c r="M516" s="199">
        <f t="shared" si="7"/>
        <v>3730500</v>
      </c>
      <c r="N516" s="157" t="s">
        <v>3401</v>
      </c>
      <c r="O516" s="157" t="s">
        <v>3894</v>
      </c>
      <c r="P516" s="205"/>
      <c r="Q516" s="205"/>
      <c r="R516" s="205"/>
      <c r="S516" s="206"/>
    </row>
    <row r="517" spans="1:19" ht="29.1" customHeight="1">
      <c r="A517" s="166">
        <v>513</v>
      </c>
      <c r="B517" s="206"/>
      <c r="C517" s="206"/>
      <c r="D517" s="206"/>
      <c r="E517" s="206"/>
      <c r="F517" s="166" t="s">
        <v>3226</v>
      </c>
      <c r="G517" s="206" t="s">
        <v>3216</v>
      </c>
      <c r="H517" s="158" t="s">
        <v>554</v>
      </c>
      <c r="I517" s="155" t="s">
        <v>55</v>
      </c>
      <c r="J517" s="128">
        <v>2000</v>
      </c>
      <c r="K517" s="128">
        <v>2000</v>
      </c>
      <c r="L517" s="128">
        <v>5000</v>
      </c>
      <c r="M517" s="199">
        <f t="shared" ref="M517:M580" si="8">K517*L517</f>
        <v>10000000</v>
      </c>
      <c r="N517" s="157" t="s">
        <v>3404</v>
      </c>
      <c r="O517" s="157" t="s">
        <v>3898</v>
      </c>
      <c r="P517" s="205"/>
      <c r="Q517" s="205"/>
      <c r="R517" s="205"/>
      <c r="S517" s="206"/>
    </row>
    <row r="518" spans="1:19" ht="29.1" customHeight="1">
      <c r="A518" s="166">
        <v>514</v>
      </c>
      <c r="B518" s="206"/>
      <c r="C518" s="206"/>
      <c r="D518" s="206"/>
      <c r="E518" s="206"/>
      <c r="F518" s="166" t="s">
        <v>3226</v>
      </c>
      <c r="G518" s="206" t="s">
        <v>3216</v>
      </c>
      <c r="H518" s="158" t="s">
        <v>648</v>
      </c>
      <c r="I518" s="155" t="s">
        <v>119</v>
      </c>
      <c r="J518" s="128">
        <v>3700</v>
      </c>
      <c r="K518" s="128">
        <v>684</v>
      </c>
      <c r="L518" s="155">
        <v>1650</v>
      </c>
      <c r="M518" s="199">
        <f t="shared" si="8"/>
        <v>1128600</v>
      </c>
      <c r="N518" s="157" t="s">
        <v>1821</v>
      </c>
      <c r="O518" s="157">
        <v>0</v>
      </c>
      <c r="P518" s="205"/>
      <c r="Q518" s="205"/>
      <c r="R518" s="205"/>
      <c r="S518" s="206"/>
    </row>
    <row r="519" spans="1:19" ht="29.1" customHeight="1">
      <c r="A519" s="166">
        <v>515</v>
      </c>
      <c r="B519" s="206"/>
      <c r="C519" s="206"/>
      <c r="D519" s="206"/>
      <c r="E519" s="206"/>
      <c r="F519" s="166" t="s">
        <v>3226</v>
      </c>
      <c r="G519" s="206" t="s">
        <v>3216</v>
      </c>
      <c r="H519" s="158" t="s">
        <v>490</v>
      </c>
      <c r="I519" s="155" t="s">
        <v>55</v>
      </c>
      <c r="J519" s="128">
        <v>179</v>
      </c>
      <c r="K519" s="128">
        <v>82</v>
      </c>
      <c r="L519" s="155">
        <v>1710</v>
      </c>
      <c r="M519" s="199">
        <f t="shared" si="8"/>
        <v>140220</v>
      </c>
      <c r="N519" s="157" t="s">
        <v>3190</v>
      </c>
      <c r="O519" s="157">
        <v>0</v>
      </c>
      <c r="P519" s="205"/>
      <c r="Q519" s="205"/>
      <c r="R519" s="205"/>
      <c r="S519" s="206"/>
    </row>
    <row r="520" spans="1:19" ht="29.1" customHeight="1">
      <c r="A520" s="166">
        <v>516</v>
      </c>
      <c r="B520" s="206"/>
      <c r="C520" s="206"/>
      <c r="D520" s="206"/>
      <c r="E520" s="206"/>
      <c r="F520" s="166" t="s">
        <v>3226</v>
      </c>
      <c r="G520" s="206" t="s">
        <v>3216</v>
      </c>
      <c r="H520" s="158" t="s">
        <v>493</v>
      </c>
      <c r="I520" s="155" t="s">
        <v>55</v>
      </c>
      <c r="J520" s="128">
        <v>1</v>
      </c>
      <c r="K520" s="128">
        <v>1</v>
      </c>
      <c r="L520" s="128">
        <v>1710</v>
      </c>
      <c r="M520" s="199">
        <f t="shared" si="8"/>
        <v>1710</v>
      </c>
      <c r="N520" s="157" t="s">
        <v>3421</v>
      </c>
      <c r="O520" s="157">
        <v>525</v>
      </c>
      <c r="P520" s="205"/>
      <c r="Q520" s="205"/>
      <c r="R520" s="205"/>
      <c r="S520" s="206"/>
    </row>
    <row r="521" spans="1:19" ht="29.1" customHeight="1">
      <c r="A521" s="166">
        <v>517</v>
      </c>
      <c r="B521" s="206"/>
      <c r="C521" s="206"/>
      <c r="D521" s="206"/>
      <c r="E521" s="206"/>
      <c r="F521" s="166" t="s">
        <v>3226</v>
      </c>
      <c r="G521" s="206" t="s">
        <v>3216</v>
      </c>
      <c r="H521" s="158" t="s">
        <v>492</v>
      </c>
      <c r="I521" s="155" t="s">
        <v>55</v>
      </c>
      <c r="J521" s="128">
        <v>35</v>
      </c>
      <c r="K521" s="128">
        <v>35</v>
      </c>
      <c r="L521" s="128">
        <v>4600</v>
      </c>
      <c r="M521" s="199">
        <f t="shared" si="8"/>
        <v>161000</v>
      </c>
      <c r="N521" s="157" t="s">
        <v>3421</v>
      </c>
      <c r="O521" s="157">
        <v>525</v>
      </c>
      <c r="P521" s="205"/>
      <c r="Q521" s="205"/>
      <c r="R521" s="205"/>
      <c r="S521" s="206"/>
    </row>
    <row r="522" spans="1:19" ht="29.1" customHeight="1">
      <c r="A522" s="166">
        <v>518</v>
      </c>
      <c r="B522" s="206"/>
      <c r="C522" s="206"/>
      <c r="D522" s="206"/>
      <c r="E522" s="206"/>
      <c r="F522" s="166" t="s">
        <v>3226</v>
      </c>
      <c r="G522" s="206" t="s">
        <v>3216</v>
      </c>
      <c r="H522" s="158" t="s">
        <v>488</v>
      </c>
      <c r="I522" s="155" t="s">
        <v>55</v>
      </c>
      <c r="J522" s="128">
        <v>775</v>
      </c>
      <c r="K522" s="128">
        <v>170</v>
      </c>
      <c r="L522" s="155">
        <v>1710</v>
      </c>
      <c r="M522" s="199">
        <f t="shared" si="8"/>
        <v>290700</v>
      </c>
      <c r="N522" s="157" t="s">
        <v>3190</v>
      </c>
      <c r="O522" s="157">
        <v>0</v>
      </c>
      <c r="P522" s="205"/>
      <c r="Q522" s="205"/>
      <c r="R522" s="205"/>
      <c r="S522" s="206"/>
    </row>
    <row r="523" spans="1:19" ht="29.1" customHeight="1">
      <c r="A523" s="166">
        <v>519</v>
      </c>
      <c r="B523" s="206"/>
      <c r="C523" s="206"/>
      <c r="D523" s="206"/>
      <c r="E523" s="206"/>
      <c r="F523" s="166" t="s">
        <v>3226</v>
      </c>
      <c r="G523" s="206" t="s">
        <v>3216</v>
      </c>
      <c r="H523" s="158" t="s">
        <v>489</v>
      </c>
      <c r="I523" s="155" t="s">
        <v>55</v>
      </c>
      <c r="J523" s="128">
        <v>854</v>
      </c>
      <c r="K523" s="128">
        <v>854</v>
      </c>
      <c r="L523" s="128">
        <v>4600</v>
      </c>
      <c r="M523" s="199">
        <f t="shared" si="8"/>
        <v>3928400</v>
      </c>
      <c r="N523" s="157" t="s">
        <v>3312</v>
      </c>
      <c r="O523" s="157" t="s">
        <v>3900</v>
      </c>
      <c r="P523" s="205"/>
      <c r="Q523" s="205"/>
      <c r="R523" s="205"/>
      <c r="S523" s="206"/>
    </row>
    <row r="524" spans="1:19" ht="29.1" customHeight="1">
      <c r="A524" s="166">
        <v>520</v>
      </c>
      <c r="B524" s="206"/>
      <c r="C524" s="206"/>
      <c r="D524" s="206"/>
      <c r="E524" s="206"/>
      <c r="F524" s="166" t="s">
        <v>3226</v>
      </c>
      <c r="G524" s="206" t="s">
        <v>3216</v>
      </c>
      <c r="H524" s="158" t="s">
        <v>486</v>
      </c>
      <c r="I524" s="155" t="s">
        <v>55</v>
      </c>
      <c r="J524" s="128">
        <v>945</v>
      </c>
      <c r="K524" s="128">
        <v>45</v>
      </c>
      <c r="L524" s="155">
        <v>1710</v>
      </c>
      <c r="M524" s="199">
        <f t="shared" si="8"/>
        <v>76950</v>
      </c>
      <c r="N524" s="157" t="s">
        <v>3190</v>
      </c>
      <c r="O524" s="157">
        <v>0</v>
      </c>
      <c r="P524" s="205"/>
      <c r="Q524" s="205"/>
      <c r="R524" s="205"/>
      <c r="S524" s="206"/>
    </row>
    <row r="525" spans="1:19" ht="29.1" customHeight="1">
      <c r="A525" s="166">
        <v>521</v>
      </c>
      <c r="B525" s="206"/>
      <c r="C525" s="206"/>
      <c r="D525" s="206"/>
      <c r="E525" s="206"/>
      <c r="F525" s="166" t="s">
        <v>3226</v>
      </c>
      <c r="G525" s="206" t="s">
        <v>3216</v>
      </c>
      <c r="H525" s="158" t="s">
        <v>487</v>
      </c>
      <c r="I525" s="155" t="s">
        <v>54</v>
      </c>
      <c r="J525" s="128">
        <v>594</v>
      </c>
      <c r="K525" s="128">
        <v>594</v>
      </c>
      <c r="L525" s="128">
        <v>4600</v>
      </c>
      <c r="M525" s="199">
        <f t="shared" si="8"/>
        <v>2732400</v>
      </c>
      <c r="N525" s="157" t="s">
        <v>3422</v>
      </c>
      <c r="O525" s="157" t="s">
        <v>3900</v>
      </c>
      <c r="P525" s="205"/>
      <c r="Q525" s="205"/>
      <c r="R525" s="205"/>
      <c r="S525" s="206"/>
    </row>
    <row r="526" spans="1:19" ht="29.1" customHeight="1">
      <c r="A526" s="166">
        <v>522</v>
      </c>
      <c r="B526" s="206"/>
      <c r="C526" s="206"/>
      <c r="D526" s="206"/>
      <c r="E526" s="206"/>
      <c r="F526" s="166" t="s">
        <v>3226</v>
      </c>
      <c r="G526" s="206" t="s">
        <v>3216</v>
      </c>
      <c r="H526" s="158" t="s">
        <v>484</v>
      </c>
      <c r="I526" s="155" t="s">
        <v>54</v>
      </c>
      <c r="J526" s="128">
        <v>1035</v>
      </c>
      <c r="K526" s="128">
        <v>1035</v>
      </c>
      <c r="L526" s="155">
        <v>4600</v>
      </c>
      <c r="M526" s="199">
        <f t="shared" si="8"/>
        <v>4761000</v>
      </c>
      <c r="N526" s="157" t="s">
        <v>3423</v>
      </c>
      <c r="O526" s="157" t="s">
        <v>3900</v>
      </c>
      <c r="P526" s="205"/>
      <c r="Q526" s="205"/>
      <c r="R526" s="205"/>
      <c r="S526" s="206"/>
    </row>
    <row r="527" spans="1:19" ht="29.1" customHeight="1">
      <c r="A527" s="166">
        <v>523</v>
      </c>
      <c r="B527" s="206"/>
      <c r="C527" s="206"/>
      <c r="D527" s="206"/>
      <c r="E527" s="206"/>
      <c r="F527" s="166" t="s">
        <v>3226</v>
      </c>
      <c r="G527" s="206" t="s">
        <v>3216</v>
      </c>
      <c r="H527" s="158" t="s">
        <v>485</v>
      </c>
      <c r="I527" s="155" t="s">
        <v>54</v>
      </c>
      <c r="J527" s="128">
        <v>400</v>
      </c>
      <c r="K527" s="128">
        <v>140</v>
      </c>
      <c r="L527" s="155">
        <v>1410</v>
      </c>
      <c r="M527" s="199">
        <f t="shared" si="8"/>
        <v>197400</v>
      </c>
      <c r="N527" s="157" t="s">
        <v>3190</v>
      </c>
      <c r="O527" s="157">
        <v>0</v>
      </c>
      <c r="P527" s="205"/>
      <c r="Q527" s="205"/>
      <c r="R527" s="205"/>
      <c r="S527" s="206"/>
    </row>
    <row r="528" spans="1:19" ht="29.1" customHeight="1">
      <c r="A528" s="166">
        <v>524</v>
      </c>
      <c r="B528" s="206"/>
      <c r="C528" s="206"/>
      <c r="D528" s="206"/>
      <c r="E528" s="206"/>
      <c r="F528" s="166" t="s">
        <v>3226</v>
      </c>
      <c r="G528" s="206" t="s">
        <v>3216</v>
      </c>
      <c r="H528" s="158" t="s">
        <v>483</v>
      </c>
      <c r="I528" s="155" t="s">
        <v>119</v>
      </c>
      <c r="J528" s="128">
        <v>188</v>
      </c>
      <c r="K528" s="128">
        <v>117</v>
      </c>
      <c r="L528" s="155">
        <v>1410</v>
      </c>
      <c r="M528" s="199">
        <f t="shared" si="8"/>
        <v>164970</v>
      </c>
      <c r="N528" s="157" t="s">
        <v>3424</v>
      </c>
      <c r="O528" s="157">
        <v>0</v>
      </c>
      <c r="P528" s="205"/>
      <c r="Q528" s="205"/>
      <c r="R528" s="205"/>
      <c r="S528" s="206"/>
    </row>
    <row r="529" spans="1:19" ht="29.1" customHeight="1">
      <c r="A529" s="166">
        <v>525</v>
      </c>
      <c r="B529" s="206"/>
      <c r="C529" s="206"/>
      <c r="D529" s="206"/>
      <c r="E529" s="206"/>
      <c r="F529" s="166" t="s">
        <v>3226</v>
      </c>
      <c r="G529" s="206" t="s">
        <v>3216</v>
      </c>
      <c r="H529" s="158" t="s">
        <v>481</v>
      </c>
      <c r="I529" s="155" t="s">
        <v>55</v>
      </c>
      <c r="J529" s="128">
        <v>59</v>
      </c>
      <c r="K529" s="128">
        <v>59</v>
      </c>
      <c r="L529" s="155">
        <v>1150</v>
      </c>
      <c r="M529" s="199">
        <f t="shared" si="8"/>
        <v>67850</v>
      </c>
      <c r="N529" s="157" t="s">
        <v>3190</v>
      </c>
      <c r="O529" s="157">
        <v>0</v>
      </c>
      <c r="P529" s="205"/>
      <c r="Q529" s="205"/>
      <c r="R529" s="205"/>
      <c r="S529" s="206"/>
    </row>
    <row r="530" spans="1:19" ht="29.1" customHeight="1">
      <c r="A530" s="166">
        <v>526</v>
      </c>
      <c r="B530" s="206"/>
      <c r="C530" s="206"/>
      <c r="D530" s="206"/>
      <c r="E530" s="206"/>
      <c r="F530" s="166" t="s">
        <v>3226</v>
      </c>
      <c r="G530" s="206" t="s">
        <v>3216</v>
      </c>
      <c r="H530" s="158" t="s">
        <v>479</v>
      </c>
      <c r="I530" s="155" t="s">
        <v>119</v>
      </c>
      <c r="J530" s="128">
        <v>360</v>
      </c>
      <c r="K530" s="128">
        <v>360</v>
      </c>
      <c r="L530" s="128">
        <v>1150</v>
      </c>
      <c r="M530" s="199">
        <f t="shared" si="8"/>
        <v>414000</v>
      </c>
      <c r="N530" s="157" t="s">
        <v>3425</v>
      </c>
      <c r="O530" s="157">
        <v>0</v>
      </c>
      <c r="P530" s="205"/>
      <c r="Q530" s="205"/>
      <c r="R530" s="205"/>
      <c r="S530" s="206"/>
    </row>
    <row r="531" spans="1:19" ht="29.1" customHeight="1">
      <c r="A531" s="166">
        <v>527</v>
      </c>
      <c r="B531" s="206"/>
      <c r="C531" s="206"/>
      <c r="D531" s="206"/>
      <c r="E531" s="206"/>
      <c r="F531" s="166" t="s">
        <v>3226</v>
      </c>
      <c r="G531" s="206" t="s">
        <v>3216</v>
      </c>
      <c r="H531" s="158" t="s">
        <v>482</v>
      </c>
      <c r="I531" s="155" t="s">
        <v>55</v>
      </c>
      <c r="J531" s="128">
        <v>256</v>
      </c>
      <c r="K531" s="128">
        <v>256</v>
      </c>
      <c r="L531" s="128">
        <v>1150</v>
      </c>
      <c r="M531" s="199">
        <f t="shared" si="8"/>
        <v>294400</v>
      </c>
      <c r="N531" s="157" t="s">
        <v>3190</v>
      </c>
      <c r="O531" s="157">
        <v>0</v>
      </c>
      <c r="P531" s="205"/>
      <c r="Q531" s="205"/>
      <c r="R531" s="205"/>
      <c r="S531" s="206"/>
    </row>
    <row r="532" spans="1:19" ht="29.1" customHeight="1">
      <c r="A532" s="166">
        <v>528</v>
      </c>
      <c r="B532" s="206"/>
      <c r="C532" s="206"/>
      <c r="D532" s="206"/>
      <c r="E532" s="206"/>
      <c r="F532" s="166" t="s">
        <v>3226</v>
      </c>
      <c r="G532" s="206" t="s">
        <v>3216</v>
      </c>
      <c r="H532" s="158" t="s">
        <v>480</v>
      </c>
      <c r="I532" s="155" t="s">
        <v>55</v>
      </c>
      <c r="J532" s="128">
        <v>303</v>
      </c>
      <c r="K532" s="128">
        <v>303</v>
      </c>
      <c r="L532" s="128">
        <v>4600</v>
      </c>
      <c r="M532" s="199">
        <f t="shared" si="8"/>
        <v>1393800</v>
      </c>
      <c r="N532" s="157" t="s">
        <v>3423</v>
      </c>
      <c r="O532" s="157" t="s">
        <v>3900</v>
      </c>
      <c r="P532" s="205"/>
      <c r="Q532" s="205"/>
      <c r="R532" s="205"/>
      <c r="S532" s="206"/>
    </row>
    <row r="533" spans="1:19" ht="29.1" customHeight="1">
      <c r="A533" s="166">
        <v>529</v>
      </c>
      <c r="B533" s="206"/>
      <c r="C533" s="206"/>
      <c r="D533" s="206"/>
      <c r="E533" s="206"/>
      <c r="F533" s="166" t="s">
        <v>3226</v>
      </c>
      <c r="G533" s="206" t="s">
        <v>3216</v>
      </c>
      <c r="H533" s="158" t="s">
        <v>502</v>
      </c>
      <c r="I533" s="155" t="s">
        <v>54</v>
      </c>
      <c r="J533" s="128">
        <v>65</v>
      </c>
      <c r="K533" s="128">
        <v>65</v>
      </c>
      <c r="L533" s="128">
        <v>1410</v>
      </c>
      <c r="M533" s="199">
        <f t="shared" si="8"/>
        <v>91650</v>
      </c>
      <c r="N533" s="157" t="s">
        <v>3190</v>
      </c>
      <c r="O533" s="157">
        <v>0</v>
      </c>
      <c r="P533" s="205"/>
      <c r="Q533" s="205"/>
      <c r="R533" s="205"/>
      <c r="S533" s="206"/>
    </row>
    <row r="534" spans="1:19" ht="29.1" customHeight="1">
      <c r="A534" s="166">
        <v>530</v>
      </c>
      <c r="B534" s="206"/>
      <c r="C534" s="206"/>
      <c r="D534" s="206"/>
      <c r="E534" s="206"/>
      <c r="F534" s="166" t="s">
        <v>3226</v>
      </c>
      <c r="G534" s="206" t="s">
        <v>3216</v>
      </c>
      <c r="H534" s="158" t="s">
        <v>500</v>
      </c>
      <c r="I534" s="155" t="s">
        <v>119</v>
      </c>
      <c r="J534" s="128">
        <v>162</v>
      </c>
      <c r="K534" s="128">
        <v>162</v>
      </c>
      <c r="L534" s="128">
        <v>1410</v>
      </c>
      <c r="M534" s="199">
        <f t="shared" si="8"/>
        <v>228420</v>
      </c>
      <c r="N534" s="157" t="s">
        <v>3321</v>
      </c>
      <c r="O534" s="157">
        <v>158</v>
      </c>
      <c r="P534" s="205"/>
      <c r="Q534" s="205"/>
      <c r="R534" s="205"/>
      <c r="S534" s="206"/>
    </row>
    <row r="535" spans="1:19" ht="29.1" customHeight="1">
      <c r="A535" s="166">
        <v>531</v>
      </c>
      <c r="B535" s="206"/>
      <c r="C535" s="206"/>
      <c r="D535" s="206"/>
      <c r="E535" s="206"/>
      <c r="F535" s="166" t="s">
        <v>3226</v>
      </c>
      <c r="G535" s="206" t="s">
        <v>3216</v>
      </c>
      <c r="H535" s="158" t="s">
        <v>503</v>
      </c>
      <c r="I535" s="155" t="s">
        <v>54</v>
      </c>
      <c r="J535" s="128">
        <v>51</v>
      </c>
      <c r="K535" s="128">
        <v>51</v>
      </c>
      <c r="L535" s="128">
        <v>1410</v>
      </c>
      <c r="M535" s="199">
        <f t="shared" si="8"/>
        <v>71910</v>
      </c>
      <c r="N535" s="157" t="s">
        <v>3190</v>
      </c>
      <c r="O535" s="157">
        <v>0</v>
      </c>
      <c r="P535" s="205"/>
      <c r="Q535" s="205"/>
      <c r="R535" s="205"/>
      <c r="S535" s="206"/>
    </row>
    <row r="536" spans="1:19" ht="29.1" customHeight="1">
      <c r="A536" s="166">
        <v>532</v>
      </c>
      <c r="B536" s="206"/>
      <c r="C536" s="206"/>
      <c r="D536" s="206"/>
      <c r="E536" s="206"/>
      <c r="F536" s="166" t="s">
        <v>3226</v>
      </c>
      <c r="G536" s="206" t="s">
        <v>3216</v>
      </c>
      <c r="H536" s="158" t="s">
        <v>499</v>
      </c>
      <c r="I536" s="155" t="s">
        <v>54</v>
      </c>
      <c r="J536" s="128">
        <v>183</v>
      </c>
      <c r="K536" s="128">
        <v>18</v>
      </c>
      <c r="L536" s="155">
        <v>4300</v>
      </c>
      <c r="M536" s="199">
        <f t="shared" si="8"/>
        <v>77400</v>
      </c>
      <c r="N536" s="157" t="s">
        <v>3426</v>
      </c>
      <c r="O536" s="157">
        <v>574</v>
      </c>
      <c r="P536" s="205"/>
      <c r="Q536" s="205"/>
      <c r="R536" s="205"/>
      <c r="S536" s="206"/>
    </row>
    <row r="537" spans="1:19" ht="29.1" customHeight="1">
      <c r="A537" s="166">
        <v>533</v>
      </c>
      <c r="B537" s="206"/>
      <c r="C537" s="206"/>
      <c r="D537" s="206"/>
      <c r="E537" s="206"/>
      <c r="F537" s="166" t="s">
        <v>3226</v>
      </c>
      <c r="G537" s="206" t="s">
        <v>3216</v>
      </c>
      <c r="H537" s="158" t="s">
        <v>657</v>
      </c>
      <c r="I537" s="155" t="s">
        <v>109</v>
      </c>
      <c r="J537" s="128">
        <v>1785</v>
      </c>
      <c r="K537" s="128">
        <v>99</v>
      </c>
      <c r="L537" s="155">
        <v>1210</v>
      </c>
      <c r="M537" s="199">
        <f t="shared" si="8"/>
        <v>119790</v>
      </c>
      <c r="N537" s="157" t="s">
        <v>2479</v>
      </c>
      <c r="O537" s="157">
        <v>543</v>
      </c>
      <c r="P537" s="205"/>
      <c r="Q537" s="205"/>
      <c r="R537" s="205"/>
      <c r="S537" s="206"/>
    </row>
    <row r="538" spans="1:19" ht="29.1" customHeight="1">
      <c r="A538" s="166">
        <v>534</v>
      </c>
      <c r="B538" s="206"/>
      <c r="C538" s="206"/>
      <c r="D538" s="206"/>
      <c r="E538" s="206"/>
      <c r="F538" s="166" t="s">
        <v>3226</v>
      </c>
      <c r="G538" s="206" t="s">
        <v>3216</v>
      </c>
      <c r="H538" s="158" t="s">
        <v>658</v>
      </c>
      <c r="I538" s="155" t="s">
        <v>109</v>
      </c>
      <c r="J538" s="128">
        <v>298</v>
      </c>
      <c r="K538" s="128">
        <v>298</v>
      </c>
      <c r="L538" s="128">
        <v>264</v>
      </c>
      <c r="M538" s="199">
        <f t="shared" si="8"/>
        <v>78672</v>
      </c>
      <c r="N538" s="157" t="s">
        <v>3427</v>
      </c>
      <c r="O538" s="157">
        <v>0</v>
      </c>
      <c r="P538" s="205"/>
      <c r="Q538" s="205"/>
      <c r="R538" s="205"/>
      <c r="S538" s="206"/>
    </row>
    <row r="539" spans="1:19" ht="29.1" customHeight="1">
      <c r="A539" s="166">
        <v>535</v>
      </c>
      <c r="B539" s="206"/>
      <c r="C539" s="206"/>
      <c r="D539" s="206"/>
      <c r="E539" s="206"/>
      <c r="F539" s="166" t="s">
        <v>3226</v>
      </c>
      <c r="G539" s="206" t="s">
        <v>3216</v>
      </c>
      <c r="H539" s="158" t="s">
        <v>660</v>
      </c>
      <c r="I539" s="155" t="s">
        <v>109</v>
      </c>
      <c r="J539" s="128">
        <v>111</v>
      </c>
      <c r="K539" s="128">
        <v>111</v>
      </c>
      <c r="L539" s="128">
        <v>264</v>
      </c>
      <c r="M539" s="199">
        <f t="shared" si="8"/>
        <v>29304</v>
      </c>
      <c r="N539" s="157" t="s">
        <v>3190</v>
      </c>
      <c r="O539" s="157">
        <v>0</v>
      </c>
      <c r="P539" s="205"/>
      <c r="Q539" s="205"/>
      <c r="R539" s="205"/>
      <c r="S539" s="206"/>
    </row>
    <row r="540" spans="1:19" ht="29.1" customHeight="1">
      <c r="A540" s="166">
        <v>536</v>
      </c>
      <c r="B540" s="206"/>
      <c r="C540" s="206"/>
      <c r="D540" s="206"/>
      <c r="E540" s="206"/>
      <c r="F540" s="166" t="s">
        <v>3226</v>
      </c>
      <c r="G540" s="206" t="s">
        <v>3216</v>
      </c>
      <c r="H540" s="158" t="s">
        <v>508</v>
      </c>
      <c r="I540" s="155" t="s">
        <v>54</v>
      </c>
      <c r="J540" s="128">
        <v>59</v>
      </c>
      <c r="K540" s="128">
        <v>59</v>
      </c>
      <c r="L540" s="128">
        <v>1410</v>
      </c>
      <c r="M540" s="199">
        <f t="shared" si="8"/>
        <v>83190</v>
      </c>
      <c r="N540" s="157" t="s">
        <v>3190</v>
      </c>
      <c r="O540" s="157">
        <v>0</v>
      </c>
      <c r="P540" s="205"/>
      <c r="Q540" s="205"/>
      <c r="R540" s="205"/>
      <c r="S540" s="206"/>
    </row>
    <row r="541" spans="1:19" ht="29.1" customHeight="1">
      <c r="A541" s="166">
        <v>537</v>
      </c>
      <c r="B541" s="206"/>
      <c r="C541" s="206"/>
      <c r="D541" s="206"/>
      <c r="E541" s="206"/>
      <c r="F541" s="166" t="s">
        <v>3226</v>
      </c>
      <c r="G541" s="206" t="s">
        <v>3216</v>
      </c>
      <c r="H541" s="158" t="s">
        <v>506</v>
      </c>
      <c r="I541" s="155" t="s">
        <v>119</v>
      </c>
      <c r="J541" s="128">
        <v>248</v>
      </c>
      <c r="K541" s="128">
        <v>248</v>
      </c>
      <c r="L541" s="128">
        <v>1410</v>
      </c>
      <c r="M541" s="199">
        <f t="shared" si="8"/>
        <v>349680</v>
      </c>
      <c r="N541" s="157" t="s">
        <v>3324</v>
      </c>
      <c r="O541" s="157">
        <v>0</v>
      </c>
      <c r="P541" s="205"/>
      <c r="Q541" s="205"/>
      <c r="R541" s="205"/>
      <c r="S541" s="206"/>
    </row>
    <row r="542" spans="1:19" ht="29.1" customHeight="1">
      <c r="A542" s="166">
        <v>538</v>
      </c>
      <c r="B542" s="206"/>
      <c r="C542" s="206"/>
      <c r="D542" s="206"/>
      <c r="E542" s="206"/>
      <c r="F542" s="166" t="s">
        <v>3226</v>
      </c>
      <c r="G542" s="206" t="s">
        <v>3216</v>
      </c>
      <c r="H542" s="158" t="s">
        <v>505</v>
      </c>
      <c r="I542" s="155" t="s">
        <v>54</v>
      </c>
      <c r="J542" s="128">
        <v>381</v>
      </c>
      <c r="K542" s="128">
        <v>43</v>
      </c>
      <c r="L542" s="155">
        <v>5110</v>
      </c>
      <c r="M542" s="199">
        <f t="shared" si="8"/>
        <v>219730</v>
      </c>
      <c r="N542" s="157" t="s">
        <v>3413</v>
      </c>
      <c r="O542" s="157">
        <v>543</v>
      </c>
      <c r="P542" s="205"/>
      <c r="Q542" s="205"/>
      <c r="R542" s="205"/>
      <c r="S542" s="206"/>
    </row>
    <row r="543" spans="1:19" ht="29.1" customHeight="1">
      <c r="A543" s="166">
        <v>539</v>
      </c>
      <c r="B543" s="206"/>
      <c r="C543" s="206"/>
      <c r="D543" s="206"/>
      <c r="E543" s="206"/>
      <c r="F543" s="166" t="s">
        <v>3226</v>
      </c>
      <c r="G543" s="206" t="s">
        <v>3216</v>
      </c>
      <c r="H543" s="158" t="s">
        <v>507</v>
      </c>
      <c r="I543" s="155" t="s">
        <v>54</v>
      </c>
      <c r="J543" s="128">
        <v>102</v>
      </c>
      <c r="K543" s="128">
        <v>102</v>
      </c>
      <c r="L543" s="128">
        <v>1410</v>
      </c>
      <c r="M543" s="199">
        <f t="shared" si="8"/>
        <v>143820</v>
      </c>
      <c r="N543" s="157" t="s">
        <v>3190</v>
      </c>
      <c r="O543" s="157">
        <v>0</v>
      </c>
      <c r="P543" s="205"/>
      <c r="Q543" s="205"/>
      <c r="R543" s="205"/>
      <c r="S543" s="206"/>
    </row>
    <row r="544" spans="1:19" ht="29.1" customHeight="1">
      <c r="A544" s="166">
        <v>540</v>
      </c>
      <c r="B544" s="206"/>
      <c r="C544" s="206"/>
      <c r="D544" s="206"/>
      <c r="E544" s="206"/>
      <c r="F544" s="166" t="s">
        <v>3226</v>
      </c>
      <c r="G544" s="206" t="s">
        <v>3216</v>
      </c>
      <c r="H544" s="158" t="s">
        <v>517</v>
      </c>
      <c r="I544" s="155" t="s">
        <v>109</v>
      </c>
      <c r="J544" s="128">
        <v>26</v>
      </c>
      <c r="K544" s="128">
        <v>26</v>
      </c>
      <c r="L544" s="128">
        <v>95</v>
      </c>
      <c r="M544" s="199">
        <f t="shared" si="8"/>
        <v>2470</v>
      </c>
      <c r="N544" s="157" t="s">
        <v>3190</v>
      </c>
      <c r="O544" s="157">
        <v>0</v>
      </c>
      <c r="P544" s="205"/>
      <c r="Q544" s="205"/>
      <c r="R544" s="205"/>
      <c r="S544" s="206"/>
    </row>
    <row r="545" spans="1:19" ht="29.1" customHeight="1">
      <c r="A545" s="166">
        <v>541</v>
      </c>
      <c r="B545" s="206"/>
      <c r="C545" s="206"/>
      <c r="D545" s="206"/>
      <c r="E545" s="206"/>
      <c r="F545" s="166" t="s">
        <v>3226</v>
      </c>
      <c r="G545" s="206" t="s">
        <v>3216</v>
      </c>
      <c r="H545" s="158" t="s">
        <v>516</v>
      </c>
      <c r="I545" s="155" t="s">
        <v>119</v>
      </c>
      <c r="J545" s="128">
        <v>152</v>
      </c>
      <c r="K545" s="128">
        <v>152</v>
      </c>
      <c r="L545" s="128">
        <v>1150</v>
      </c>
      <c r="M545" s="199">
        <f t="shared" si="8"/>
        <v>174800</v>
      </c>
      <c r="N545" s="157" t="s">
        <v>3321</v>
      </c>
      <c r="O545" s="157" t="s">
        <v>3900</v>
      </c>
      <c r="P545" s="205"/>
      <c r="Q545" s="205"/>
      <c r="R545" s="205"/>
      <c r="S545" s="206"/>
    </row>
    <row r="546" spans="1:19" ht="29.1" customHeight="1">
      <c r="A546" s="166">
        <v>542</v>
      </c>
      <c r="B546" s="206"/>
      <c r="C546" s="206"/>
      <c r="D546" s="206"/>
      <c r="E546" s="206"/>
      <c r="F546" s="166" t="s">
        <v>3226</v>
      </c>
      <c r="G546" s="206" t="s">
        <v>3216</v>
      </c>
      <c r="H546" s="158" t="s">
        <v>518</v>
      </c>
      <c r="I546" s="155" t="s">
        <v>55</v>
      </c>
      <c r="J546" s="128">
        <v>469</v>
      </c>
      <c r="K546" s="128">
        <v>469</v>
      </c>
      <c r="L546" s="128">
        <v>1150</v>
      </c>
      <c r="M546" s="199">
        <f t="shared" si="8"/>
        <v>539350</v>
      </c>
      <c r="N546" s="157" t="s">
        <v>3190</v>
      </c>
      <c r="O546" s="157">
        <v>0</v>
      </c>
      <c r="P546" s="205"/>
      <c r="Q546" s="205"/>
      <c r="R546" s="205"/>
      <c r="S546" s="206"/>
    </row>
    <row r="547" spans="1:19" ht="29.1" customHeight="1">
      <c r="A547" s="166">
        <v>543</v>
      </c>
      <c r="B547" s="206"/>
      <c r="C547" s="206"/>
      <c r="D547" s="206"/>
      <c r="E547" s="206"/>
      <c r="F547" s="166" t="s">
        <v>3226</v>
      </c>
      <c r="G547" s="206" t="s">
        <v>3216</v>
      </c>
      <c r="H547" s="158" t="s">
        <v>509</v>
      </c>
      <c r="I547" s="155" t="s">
        <v>55</v>
      </c>
      <c r="J547" s="128">
        <v>132</v>
      </c>
      <c r="K547" s="128">
        <v>132</v>
      </c>
      <c r="L547" s="128">
        <v>1150</v>
      </c>
      <c r="M547" s="199">
        <f t="shared" si="8"/>
        <v>151800</v>
      </c>
      <c r="N547" s="157" t="s">
        <v>3190</v>
      </c>
      <c r="O547" s="157">
        <v>0</v>
      </c>
      <c r="P547" s="205"/>
      <c r="Q547" s="205"/>
      <c r="R547" s="205"/>
      <c r="S547" s="206"/>
    </row>
    <row r="548" spans="1:19" ht="29.1" customHeight="1">
      <c r="A548" s="166">
        <v>544</v>
      </c>
      <c r="B548" s="206"/>
      <c r="C548" s="206"/>
      <c r="D548" s="206"/>
      <c r="E548" s="206"/>
      <c r="F548" s="166" t="s">
        <v>3226</v>
      </c>
      <c r="G548" s="206" t="s">
        <v>3216</v>
      </c>
      <c r="H548" s="158" t="s">
        <v>515</v>
      </c>
      <c r="I548" s="155" t="s">
        <v>55</v>
      </c>
      <c r="J548" s="128">
        <v>2037</v>
      </c>
      <c r="K548" s="128">
        <v>132</v>
      </c>
      <c r="L548" s="155">
        <v>5240</v>
      </c>
      <c r="M548" s="199">
        <f t="shared" si="8"/>
        <v>691680</v>
      </c>
      <c r="N548" s="157" t="s">
        <v>3413</v>
      </c>
      <c r="O548" s="157">
        <v>543</v>
      </c>
      <c r="P548" s="205"/>
      <c r="Q548" s="205"/>
      <c r="R548" s="205"/>
      <c r="S548" s="206"/>
    </row>
    <row r="549" spans="1:19" ht="29.1" customHeight="1">
      <c r="A549" s="166">
        <v>545</v>
      </c>
      <c r="B549" s="206"/>
      <c r="C549" s="206"/>
      <c r="D549" s="206"/>
      <c r="E549" s="206"/>
      <c r="F549" s="166" t="s">
        <v>3226</v>
      </c>
      <c r="G549" s="206" t="s">
        <v>3216</v>
      </c>
      <c r="H549" s="158" t="s">
        <v>519</v>
      </c>
      <c r="I549" s="155" t="s">
        <v>54</v>
      </c>
      <c r="J549" s="128">
        <v>1102</v>
      </c>
      <c r="K549" s="128">
        <v>549</v>
      </c>
      <c r="L549" s="155">
        <v>5110</v>
      </c>
      <c r="M549" s="199">
        <f t="shared" si="8"/>
        <v>2805390</v>
      </c>
      <c r="N549" s="157" t="s">
        <v>3428</v>
      </c>
      <c r="O549" s="157" t="s">
        <v>3894</v>
      </c>
      <c r="P549" s="205"/>
      <c r="Q549" s="205"/>
      <c r="R549" s="205"/>
      <c r="S549" s="206"/>
    </row>
    <row r="550" spans="1:19" ht="29.1" customHeight="1">
      <c r="A550" s="166">
        <v>546</v>
      </c>
      <c r="B550" s="206"/>
      <c r="C550" s="206"/>
      <c r="D550" s="206"/>
      <c r="E550" s="206"/>
      <c r="F550" s="166" t="s">
        <v>3226</v>
      </c>
      <c r="G550" s="206" t="s">
        <v>3216</v>
      </c>
      <c r="H550" s="158" t="s">
        <v>656</v>
      </c>
      <c r="I550" s="155" t="s">
        <v>109</v>
      </c>
      <c r="J550" s="128">
        <v>5157</v>
      </c>
      <c r="K550" s="128">
        <v>263</v>
      </c>
      <c r="L550" s="155">
        <v>388</v>
      </c>
      <c r="M550" s="199">
        <f t="shared" si="8"/>
        <v>102044</v>
      </c>
      <c r="N550" s="157" t="s">
        <v>3429</v>
      </c>
      <c r="O550" s="157" t="s">
        <v>2412</v>
      </c>
      <c r="P550" s="205"/>
      <c r="Q550" s="205"/>
      <c r="R550" s="205"/>
      <c r="S550" s="206"/>
    </row>
    <row r="551" spans="1:19" ht="29.1" customHeight="1">
      <c r="A551" s="166">
        <v>547</v>
      </c>
      <c r="B551" s="206"/>
      <c r="C551" s="206"/>
      <c r="D551" s="206"/>
      <c r="E551" s="206"/>
      <c r="F551" s="166" t="s">
        <v>3226</v>
      </c>
      <c r="G551" s="206" t="s">
        <v>3216</v>
      </c>
      <c r="H551" s="158" t="s">
        <v>655</v>
      </c>
      <c r="I551" s="155" t="s">
        <v>109</v>
      </c>
      <c r="J551" s="128">
        <v>793</v>
      </c>
      <c r="K551" s="128">
        <v>793</v>
      </c>
      <c r="L551" s="155">
        <v>396</v>
      </c>
      <c r="M551" s="199">
        <f t="shared" si="8"/>
        <v>314028</v>
      </c>
      <c r="N551" s="157" t="s">
        <v>3430</v>
      </c>
      <c r="O551" s="157" t="s">
        <v>2498</v>
      </c>
      <c r="P551" s="205"/>
      <c r="Q551" s="205"/>
      <c r="R551" s="205"/>
      <c r="S551" s="206"/>
    </row>
    <row r="552" spans="1:19" ht="29.1" customHeight="1">
      <c r="A552" s="166">
        <v>548</v>
      </c>
      <c r="B552" s="206"/>
      <c r="C552" s="206"/>
      <c r="D552" s="206"/>
      <c r="E552" s="206"/>
      <c r="F552" s="166" t="s">
        <v>3226</v>
      </c>
      <c r="G552" s="206" t="s">
        <v>3216</v>
      </c>
      <c r="H552" s="158" t="s">
        <v>654</v>
      </c>
      <c r="I552" s="155" t="s">
        <v>109</v>
      </c>
      <c r="J552" s="128">
        <v>3967</v>
      </c>
      <c r="K552" s="128">
        <v>1808</v>
      </c>
      <c r="L552" s="155">
        <v>404</v>
      </c>
      <c r="M552" s="199">
        <f t="shared" si="8"/>
        <v>730432</v>
      </c>
      <c r="N552" s="157" t="s">
        <v>3431</v>
      </c>
      <c r="O552" s="157" t="s">
        <v>3881</v>
      </c>
      <c r="P552" s="205"/>
      <c r="Q552" s="205"/>
      <c r="R552" s="205"/>
      <c r="S552" s="206"/>
    </row>
    <row r="553" spans="1:19" ht="29.1" customHeight="1">
      <c r="A553" s="166">
        <v>549</v>
      </c>
      <c r="B553" s="206"/>
      <c r="C553" s="206"/>
      <c r="D553" s="206"/>
      <c r="E553" s="206"/>
      <c r="F553" s="166" t="s">
        <v>3226</v>
      </c>
      <c r="G553" s="206" t="s">
        <v>3216</v>
      </c>
      <c r="H553" s="158" t="s">
        <v>653</v>
      </c>
      <c r="I553" s="155" t="s">
        <v>109</v>
      </c>
      <c r="J553" s="128">
        <v>7934</v>
      </c>
      <c r="K553" s="128">
        <v>1321</v>
      </c>
      <c r="L553" s="155">
        <v>349</v>
      </c>
      <c r="M553" s="199">
        <f t="shared" si="8"/>
        <v>461029</v>
      </c>
      <c r="N553" s="157" t="s">
        <v>3432</v>
      </c>
      <c r="O553" s="157" t="s">
        <v>3901</v>
      </c>
      <c r="P553" s="205"/>
      <c r="Q553" s="205"/>
      <c r="R553" s="205"/>
      <c r="S553" s="206"/>
    </row>
    <row r="554" spans="1:19" ht="29.1" customHeight="1">
      <c r="A554" s="166">
        <v>550</v>
      </c>
      <c r="B554" s="206"/>
      <c r="C554" s="206"/>
      <c r="D554" s="206"/>
      <c r="E554" s="206"/>
      <c r="F554" s="166" t="s">
        <v>3226</v>
      </c>
      <c r="G554" s="206" t="s">
        <v>3216</v>
      </c>
      <c r="H554" s="158" t="s">
        <v>478</v>
      </c>
      <c r="I554" s="155" t="s">
        <v>54</v>
      </c>
      <c r="J554" s="128">
        <v>1831</v>
      </c>
      <c r="K554" s="128">
        <v>876</v>
      </c>
      <c r="L554" s="155">
        <v>2900</v>
      </c>
      <c r="M554" s="199">
        <f t="shared" si="8"/>
        <v>2540400</v>
      </c>
      <c r="N554" s="157" t="s">
        <v>3433</v>
      </c>
      <c r="O554" s="157" t="s">
        <v>3810</v>
      </c>
      <c r="P554" s="205"/>
      <c r="Q554" s="205"/>
      <c r="R554" s="205"/>
      <c r="S554" s="206"/>
    </row>
    <row r="555" spans="1:19" ht="29.1" customHeight="1">
      <c r="A555" s="166">
        <v>551</v>
      </c>
      <c r="B555" s="206"/>
      <c r="C555" s="206"/>
      <c r="D555" s="206"/>
      <c r="E555" s="206"/>
      <c r="F555" s="166" t="s">
        <v>3226</v>
      </c>
      <c r="G555" s="206" t="s">
        <v>3216</v>
      </c>
      <c r="H555" s="158" t="s">
        <v>652</v>
      </c>
      <c r="I555" s="155" t="s">
        <v>109</v>
      </c>
      <c r="J555" s="128">
        <v>2380</v>
      </c>
      <c r="K555" s="128">
        <v>29</v>
      </c>
      <c r="L555" s="155">
        <v>356</v>
      </c>
      <c r="M555" s="199">
        <f t="shared" si="8"/>
        <v>10324</v>
      </c>
      <c r="N555" s="157" t="s">
        <v>3179</v>
      </c>
      <c r="O555" s="157">
        <v>0</v>
      </c>
      <c r="P555" s="205"/>
      <c r="Q555" s="205"/>
      <c r="R555" s="205"/>
      <c r="S555" s="206"/>
    </row>
    <row r="556" spans="1:19" ht="29.1" customHeight="1">
      <c r="A556" s="166">
        <v>552</v>
      </c>
      <c r="B556" s="206"/>
      <c r="C556" s="206"/>
      <c r="D556" s="206"/>
      <c r="E556" s="206"/>
      <c r="F556" s="166" t="s">
        <v>3226</v>
      </c>
      <c r="G556" s="206" t="s">
        <v>3216</v>
      </c>
      <c r="H556" s="158" t="s">
        <v>476</v>
      </c>
      <c r="I556" s="155" t="s">
        <v>54</v>
      </c>
      <c r="J556" s="128">
        <v>1279</v>
      </c>
      <c r="K556" s="128">
        <v>1203</v>
      </c>
      <c r="L556" s="155">
        <v>3100</v>
      </c>
      <c r="M556" s="199">
        <f t="shared" si="8"/>
        <v>3729300</v>
      </c>
      <c r="N556" s="157" t="s">
        <v>3434</v>
      </c>
      <c r="O556" s="157" t="s">
        <v>3902</v>
      </c>
      <c r="P556" s="205"/>
      <c r="Q556" s="205"/>
      <c r="R556" s="205"/>
      <c r="S556" s="206"/>
    </row>
    <row r="557" spans="1:19" ht="29.1" customHeight="1">
      <c r="A557" s="166">
        <v>553</v>
      </c>
      <c r="B557" s="206"/>
      <c r="C557" s="206"/>
      <c r="D557" s="206"/>
      <c r="E557" s="206"/>
      <c r="F557" s="166" t="s">
        <v>3226</v>
      </c>
      <c r="G557" s="206" t="s">
        <v>3216</v>
      </c>
      <c r="H557" s="158" t="s">
        <v>473</v>
      </c>
      <c r="I557" s="155" t="s">
        <v>54</v>
      </c>
      <c r="J557" s="128">
        <v>1322</v>
      </c>
      <c r="K557" s="128">
        <v>1322</v>
      </c>
      <c r="L557" s="155">
        <v>3100</v>
      </c>
      <c r="M557" s="199">
        <f t="shared" si="8"/>
        <v>4098200</v>
      </c>
      <c r="N557" s="157" t="s">
        <v>3301</v>
      </c>
      <c r="O557" s="157" t="s">
        <v>3903</v>
      </c>
      <c r="P557" s="205"/>
      <c r="Q557" s="205"/>
      <c r="R557" s="205"/>
      <c r="S557" s="206"/>
    </row>
    <row r="558" spans="1:19" ht="29.1" customHeight="1">
      <c r="A558" s="166">
        <v>554</v>
      </c>
      <c r="B558" s="206"/>
      <c r="C558" s="206"/>
      <c r="D558" s="206"/>
      <c r="E558" s="206"/>
      <c r="F558" s="166" t="s">
        <v>3226</v>
      </c>
      <c r="G558" s="206" t="s">
        <v>3216</v>
      </c>
      <c r="H558" s="158" t="s">
        <v>557</v>
      </c>
      <c r="I558" s="155" t="s">
        <v>55</v>
      </c>
      <c r="J558" s="128">
        <v>3000</v>
      </c>
      <c r="K558" s="128">
        <v>254</v>
      </c>
      <c r="L558" s="155">
        <v>4500</v>
      </c>
      <c r="M558" s="199">
        <f t="shared" si="8"/>
        <v>1143000</v>
      </c>
      <c r="N558" s="157" t="s">
        <v>3435</v>
      </c>
      <c r="O558" s="157" t="s">
        <v>2432</v>
      </c>
      <c r="P558" s="205"/>
      <c r="Q558" s="205"/>
      <c r="R558" s="205"/>
      <c r="S558" s="206"/>
    </row>
    <row r="559" spans="1:19" ht="29.1" customHeight="1">
      <c r="A559" s="166">
        <v>555</v>
      </c>
      <c r="B559" s="206"/>
      <c r="C559" s="206"/>
      <c r="D559" s="206"/>
      <c r="E559" s="206"/>
      <c r="F559" s="166" t="s">
        <v>3226</v>
      </c>
      <c r="G559" s="206" t="s">
        <v>3216</v>
      </c>
      <c r="H559" s="158" t="s">
        <v>556</v>
      </c>
      <c r="I559" s="155" t="s">
        <v>55</v>
      </c>
      <c r="J559" s="128">
        <v>1830</v>
      </c>
      <c r="K559" s="128">
        <v>794</v>
      </c>
      <c r="L559" s="155">
        <v>4500</v>
      </c>
      <c r="M559" s="199">
        <f t="shared" si="8"/>
        <v>3573000</v>
      </c>
      <c r="N559" s="157" t="s">
        <v>3401</v>
      </c>
      <c r="O559" s="157">
        <v>520</v>
      </c>
      <c r="P559" s="205"/>
      <c r="Q559" s="205"/>
      <c r="R559" s="205"/>
      <c r="S559" s="206"/>
    </row>
    <row r="560" spans="1:19" ht="29.1" customHeight="1">
      <c r="A560" s="166">
        <v>556</v>
      </c>
      <c r="B560" s="206"/>
      <c r="C560" s="206"/>
      <c r="D560" s="206"/>
      <c r="E560" s="206"/>
      <c r="F560" s="166" t="s">
        <v>3226</v>
      </c>
      <c r="G560" s="206" t="s">
        <v>3216</v>
      </c>
      <c r="H560" s="158" t="s">
        <v>650</v>
      </c>
      <c r="I560" s="155" t="s">
        <v>166</v>
      </c>
      <c r="J560" s="128">
        <v>1835</v>
      </c>
      <c r="K560" s="128">
        <v>150</v>
      </c>
      <c r="L560" s="155">
        <v>1650</v>
      </c>
      <c r="M560" s="199">
        <f t="shared" si="8"/>
        <v>247500</v>
      </c>
      <c r="N560" s="157" t="s">
        <v>1821</v>
      </c>
      <c r="O560" s="157">
        <v>0</v>
      </c>
      <c r="P560" s="205"/>
      <c r="Q560" s="205"/>
      <c r="R560" s="205"/>
      <c r="S560" s="206"/>
    </row>
    <row r="561" spans="1:19" ht="29.1" customHeight="1">
      <c r="A561" s="166">
        <v>557</v>
      </c>
      <c r="B561" s="206"/>
      <c r="C561" s="206"/>
      <c r="D561" s="206"/>
      <c r="E561" s="206"/>
      <c r="F561" s="166" t="s">
        <v>3226</v>
      </c>
      <c r="G561" s="206" t="s">
        <v>3216</v>
      </c>
      <c r="H561" s="158" t="s">
        <v>651</v>
      </c>
      <c r="I561" s="155" t="s">
        <v>119</v>
      </c>
      <c r="J561" s="128">
        <v>1715</v>
      </c>
      <c r="K561" s="128">
        <v>131</v>
      </c>
      <c r="L561" s="155">
        <v>1650</v>
      </c>
      <c r="M561" s="199">
        <f t="shared" si="8"/>
        <v>216150</v>
      </c>
      <c r="N561" s="157" t="s">
        <v>1821</v>
      </c>
      <c r="O561" s="157">
        <v>0</v>
      </c>
      <c r="P561" s="205"/>
      <c r="Q561" s="205"/>
      <c r="R561" s="205"/>
      <c r="S561" s="206"/>
    </row>
    <row r="562" spans="1:19" ht="29.1" customHeight="1">
      <c r="A562" s="166">
        <v>558</v>
      </c>
      <c r="B562" s="206"/>
      <c r="C562" s="206"/>
      <c r="D562" s="206"/>
      <c r="E562" s="206"/>
      <c r="F562" s="166" t="s">
        <v>3226</v>
      </c>
      <c r="G562" s="206" t="s">
        <v>3216</v>
      </c>
      <c r="H562" s="158" t="s">
        <v>559</v>
      </c>
      <c r="I562" s="155" t="s">
        <v>55</v>
      </c>
      <c r="J562" s="128">
        <v>1400</v>
      </c>
      <c r="K562" s="128">
        <v>50</v>
      </c>
      <c r="L562" s="155">
        <v>4500</v>
      </c>
      <c r="M562" s="199">
        <f t="shared" si="8"/>
        <v>225000</v>
      </c>
      <c r="N562" s="157" t="s">
        <v>3436</v>
      </c>
      <c r="O562" s="157" t="s">
        <v>3894</v>
      </c>
      <c r="P562" s="205"/>
      <c r="Q562" s="205"/>
      <c r="R562" s="205"/>
      <c r="S562" s="206"/>
    </row>
    <row r="563" spans="1:19" ht="29.1" customHeight="1">
      <c r="A563" s="166">
        <v>559</v>
      </c>
      <c r="B563" s="206"/>
      <c r="C563" s="206"/>
      <c r="D563" s="206"/>
      <c r="E563" s="206"/>
      <c r="F563" s="166" t="s">
        <v>3226</v>
      </c>
      <c r="G563" s="206" t="s">
        <v>3216</v>
      </c>
      <c r="H563" s="158" t="s">
        <v>558</v>
      </c>
      <c r="I563" s="155" t="s">
        <v>55</v>
      </c>
      <c r="J563" s="128">
        <v>1700</v>
      </c>
      <c r="K563" s="128">
        <v>499</v>
      </c>
      <c r="L563" s="155">
        <v>4500</v>
      </c>
      <c r="M563" s="199">
        <f t="shared" si="8"/>
        <v>2245500</v>
      </c>
      <c r="N563" s="157" t="s">
        <v>3295</v>
      </c>
      <c r="O563" s="157">
        <v>525</v>
      </c>
      <c r="P563" s="205"/>
      <c r="Q563" s="205"/>
      <c r="R563" s="205"/>
      <c r="S563" s="206"/>
    </row>
    <row r="564" spans="1:19" ht="29.1" customHeight="1">
      <c r="A564" s="166">
        <v>560</v>
      </c>
      <c r="B564" s="206"/>
      <c r="C564" s="206"/>
      <c r="D564" s="206"/>
      <c r="E564" s="206"/>
      <c r="F564" s="166" t="s">
        <v>3226</v>
      </c>
      <c r="G564" s="206" t="s">
        <v>3216</v>
      </c>
      <c r="H564" s="158" t="s">
        <v>3145</v>
      </c>
      <c r="I564" s="155" t="s">
        <v>3100</v>
      </c>
      <c r="J564" s="128">
        <v>17358</v>
      </c>
      <c r="K564" s="128">
        <v>145</v>
      </c>
      <c r="L564" s="155">
        <v>1280</v>
      </c>
      <c r="M564" s="199">
        <f t="shared" si="8"/>
        <v>185600</v>
      </c>
      <c r="N564" s="157" t="s">
        <v>1821</v>
      </c>
      <c r="O564" s="157">
        <v>0</v>
      </c>
      <c r="P564" s="205"/>
      <c r="Q564" s="205"/>
      <c r="R564" s="205"/>
      <c r="S564" s="206"/>
    </row>
    <row r="565" spans="1:19" ht="29.1" customHeight="1">
      <c r="A565" s="166">
        <v>561</v>
      </c>
      <c r="B565" s="206"/>
      <c r="C565" s="206"/>
      <c r="D565" s="206"/>
      <c r="E565" s="206"/>
      <c r="F565" s="166" t="s">
        <v>3226</v>
      </c>
      <c r="G565" s="206" t="s">
        <v>3216</v>
      </c>
      <c r="H565" s="158" t="s">
        <v>494</v>
      </c>
      <c r="I565" s="155" t="s">
        <v>55</v>
      </c>
      <c r="J565" s="128">
        <v>374</v>
      </c>
      <c r="K565" s="128">
        <v>111</v>
      </c>
      <c r="L565" s="155">
        <v>4140</v>
      </c>
      <c r="M565" s="199">
        <f t="shared" si="8"/>
        <v>459540</v>
      </c>
      <c r="N565" s="157" t="s">
        <v>3421</v>
      </c>
      <c r="O565" s="157">
        <v>525</v>
      </c>
      <c r="P565" s="205"/>
      <c r="Q565" s="205"/>
      <c r="R565" s="205"/>
      <c r="S565" s="206"/>
    </row>
    <row r="566" spans="1:19" ht="29.1" customHeight="1">
      <c r="A566" s="166">
        <v>562</v>
      </c>
      <c r="B566" s="206"/>
      <c r="C566" s="206"/>
      <c r="D566" s="206"/>
      <c r="E566" s="206"/>
      <c r="F566" s="166" t="s">
        <v>3226</v>
      </c>
      <c r="G566" s="206" t="s">
        <v>3216</v>
      </c>
      <c r="H566" s="158" t="s">
        <v>491</v>
      </c>
      <c r="I566" s="155" t="s">
        <v>55</v>
      </c>
      <c r="J566" s="128">
        <v>771</v>
      </c>
      <c r="K566" s="128">
        <v>589</v>
      </c>
      <c r="L566" s="155">
        <v>4600</v>
      </c>
      <c r="M566" s="199">
        <f t="shared" si="8"/>
        <v>2709400</v>
      </c>
      <c r="N566" s="157" t="s">
        <v>3437</v>
      </c>
      <c r="O566" s="157">
        <v>521</v>
      </c>
      <c r="P566" s="205"/>
      <c r="Q566" s="205"/>
      <c r="R566" s="205"/>
      <c r="S566" s="206"/>
    </row>
    <row r="567" spans="1:19" ht="29.1" customHeight="1">
      <c r="A567" s="166">
        <v>563</v>
      </c>
      <c r="B567" s="206"/>
      <c r="C567" s="206"/>
      <c r="D567" s="206"/>
      <c r="E567" s="206"/>
      <c r="F567" s="166" t="s">
        <v>3226</v>
      </c>
      <c r="G567" s="206" t="s">
        <v>3216</v>
      </c>
      <c r="H567" s="158" t="s">
        <v>495</v>
      </c>
      <c r="I567" s="155" t="s">
        <v>54</v>
      </c>
      <c r="J567" s="128">
        <v>674</v>
      </c>
      <c r="K567" s="128">
        <v>16</v>
      </c>
      <c r="L567" s="155">
        <v>3540</v>
      </c>
      <c r="M567" s="199">
        <f t="shared" si="8"/>
        <v>56640</v>
      </c>
      <c r="N567" s="157" t="s">
        <v>3423</v>
      </c>
      <c r="O567" s="157" t="s">
        <v>3900</v>
      </c>
      <c r="P567" s="205"/>
      <c r="Q567" s="205"/>
      <c r="R567" s="205"/>
      <c r="S567" s="206"/>
    </row>
    <row r="568" spans="1:19" ht="29.1" customHeight="1">
      <c r="A568" s="166">
        <v>564</v>
      </c>
      <c r="B568" s="206"/>
      <c r="C568" s="206"/>
      <c r="D568" s="206"/>
      <c r="E568" s="206"/>
      <c r="F568" s="166" t="s">
        <v>3226</v>
      </c>
      <c r="G568" s="206" t="s">
        <v>3216</v>
      </c>
      <c r="H568" s="158" t="s">
        <v>496</v>
      </c>
      <c r="I568" s="155" t="s">
        <v>54</v>
      </c>
      <c r="J568" s="128">
        <v>995</v>
      </c>
      <c r="K568" s="128">
        <v>704</v>
      </c>
      <c r="L568" s="155">
        <v>3540</v>
      </c>
      <c r="M568" s="199">
        <f t="shared" si="8"/>
        <v>2492160</v>
      </c>
      <c r="N568" s="157" t="s">
        <v>3322</v>
      </c>
      <c r="O568" s="157">
        <v>0</v>
      </c>
      <c r="P568" s="205"/>
      <c r="Q568" s="205"/>
      <c r="R568" s="205"/>
      <c r="S568" s="206"/>
    </row>
    <row r="569" spans="1:19" ht="29.1" customHeight="1">
      <c r="A569" s="166">
        <v>565</v>
      </c>
      <c r="B569" s="206"/>
      <c r="C569" s="206"/>
      <c r="D569" s="206"/>
      <c r="E569" s="206"/>
      <c r="F569" s="166" t="s">
        <v>3226</v>
      </c>
      <c r="G569" s="206" t="s">
        <v>3216</v>
      </c>
      <c r="H569" s="158" t="s">
        <v>497</v>
      </c>
      <c r="I569" s="155" t="s">
        <v>55</v>
      </c>
      <c r="J569" s="128">
        <v>1008</v>
      </c>
      <c r="K569" s="128">
        <v>738</v>
      </c>
      <c r="L569" s="155">
        <v>3540</v>
      </c>
      <c r="M569" s="199">
        <f t="shared" si="8"/>
        <v>2612520</v>
      </c>
      <c r="N569" s="157" t="s">
        <v>3423</v>
      </c>
      <c r="O569" s="157" t="s">
        <v>3900</v>
      </c>
      <c r="P569" s="205"/>
      <c r="Q569" s="205"/>
      <c r="R569" s="205"/>
      <c r="S569" s="206"/>
    </row>
    <row r="570" spans="1:19" ht="29.1" customHeight="1">
      <c r="A570" s="166">
        <v>566</v>
      </c>
      <c r="B570" s="206"/>
      <c r="C570" s="206"/>
      <c r="D570" s="206"/>
      <c r="E570" s="206"/>
      <c r="F570" s="166" t="s">
        <v>3226</v>
      </c>
      <c r="G570" s="206" t="s">
        <v>3216</v>
      </c>
      <c r="H570" s="158" t="s">
        <v>498</v>
      </c>
      <c r="I570" s="155" t="s">
        <v>55</v>
      </c>
      <c r="J570" s="128">
        <v>843</v>
      </c>
      <c r="K570" s="128">
        <v>92</v>
      </c>
      <c r="L570" s="155">
        <v>3540</v>
      </c>
      <c r="M570" s="199">
        <f t="shared" si="8"/>
        <v>325680</v>
      </c>
      <c r="N570" s="157" t="s">
        <v>3413</v>
      </c>
      <c r="O570" s="157">
        <v>543</v>
      </c>
      <c r="P570" s="205"/>
      <c r="Q570" s="205"/>
      <c r="R570" s="205"/>
      <c r="S570" s="206"/>
    </row>
    <row r="571" spans="1:19" ht="29.1" customHeight="1">
      <c r="A571" s="166">
        <v>567</v>
      </c>
      <c r="B571" s="206"/>
      <c r="C571" s="206"/>
      <c r="D571" s="206"/>
      <c r="E571" s="206"/>
      <c r="F571" s="166" t="s">
        <v>3226</v>
      </c>
      <c r="G571" s="206" t="s">
        <v>3216</v>
      </c>
      <c r="H571" s="158" t="s">
        <v>501</v>
      </c>
      <c r="I571" s="155" t="s">
        <v>54</v>
      </c>
      <c r="J571" s="128">
        <v>739</v>
      </c>
      <c r="K571" s="128">
        <v>247</v>
      </c>
      <c r="L571" s="155">
        <v>4600</v>
      </c>
      <c r="M571" s="199">
        <f t="shared" si="8"/>
        <v>1136200</v>
      </c>
      <c r="N571" s="157" t="s">
        <v>3231</v>
      </c>
      <c r="O571" s="157" t="s">
        <v>3885</v>
      </c>
      <c r="P571" s="205"/>
      <c r="Q571" s="205"/>
      <c r="R571" s="205"/>
      <c r="S571" s="206"/>
    </row>
    <row r="572" spans="1:19" ht="29.1" customHeight="1">
      <c r="A572" s="166">
        <v>568</v>
      </c>
      <c r="B572" s="206"/>
      <c r="C572" s="206"/>
      <c r="D572" s="206"/>
      <c r="E572" s="206"/>
      <c r="F572" s="166" t="s">
        <v>3226</v>
      </c>
      <c r="G572" s="206" t="s">
        <v>3216</v>
      </c>
      <c r="H572" s="158" t="s">
        <v>659</v>
      </c>
      <c r="I572" s="155" t="s">
        <v>109</v>
      </c>
      <c r="J572" s="128">
        <v>782</v>
      </c>
      <c r="K572" s="128">
        <v>434</v>
      </c>
      <c r="L572" s="155">
        <v>644</v>
      </c>
      <c r="M572" s="199">
        <f t="shared" si="8"/>
        <v>279496</v>
      </c>
      <c r="N572" s="157" t="s">
        <v>2479</v>
      </c>
      <c r="O572" s="157">
        <v>543</v>
      </c>
      <c r="P572" s="205"/>
      <c r="Q572" s="205"/>
      <c r="R572" s="205"/>
      <c r="S572" s="206"/>
    </row>
    <row r="573" spans="1:19" ht="29.1" customHeight="1">
      <c r="A573" s="166">
        <v>569</v>
      </c>
      <c r="B573" s="206"/>
      <c r="C573" s="206"/>
      <c r="D573" s="206"/>
      <c r="E573" s="206"/>
      <c r="F573" s="166" t="s">
        <v>3226</v>
      </c>
      <c r="G573" s="206" t="s">
        <v>3216</v>
      </c>
      <c r="H573" s="158" t="s">
        <v>504</v>
      </c>
      <c r="I573" s="155" t="s">
        <v>54</v>
      </c>
      <c r="J573" s="128">
        <v>1620</v>
      </c>
      <c r="K573" s="128">
        <v>264</v>
      </c>
      <c r="L573" s="155">
        <v>3720</v>
      </c>
      <c r="M573" s="199">
        <f t="shared" si="8"/>
        <v>982080</v>
      </c>
      <c r="N573" s="157" t="s">
        <v>3419</v>
      </c>
      <c r="O573" s="157">
        <v>668</v>
      </c>
      <c r="P573" s="205"/>
      <c r="Q573" s="205"/>
      <c r="R573" s="205"/>
      <c r="S573" s="206"/>
    </row>
    <row r="574" spans="1:19" ht="29.1" customHeight="1">
      <c r="A574" s="166">
        <v>570</v>
      </c>
      <c r="B574" s="206"/>
      <c r="C574" s="206"/>
      <c r="D574" s="206"/>
      <c r="E574" s="206"/>
      <c r="F574" s="166" t="s">
        <v>3226</v>
      </c>
      <c r="G574" s="206" t="s">
        <v>3216</v>
      </c>
      <c r="H574" s="158" t="s">
        <v>511</v>
      </c>
      <c r="I574" s="155" t="s">
        <v>55</v>
      </c>
      <c r="J574" s="128">
        <v>151</v>
      </c>
      <c r="K574" s="128">
        <v>151</v>
      </c>
      <c r="L574" s="128">
        <v>4600</v>
      </c>
      <c r="M574" s="199">
        <f t="shared" si="8"/>
        <v>694600</v>
      </c>
      <c r="N574" s="157" t="s">
        <v>3438</v>
      </c>
      <c r="O574" s="157" t="s">
        <v>3885</v>
      </c>
      <c r="P574" s="205"/>
      <c r="Q574" s="205"/>
      <c r="R574" s="205"/>
      <c r="S574" s="206"/>
    </row>
    <row r="575" spans="1:19" ht="29.1" customHeight="1">
      <c r="A575" s="166">
        <v>571</v>
      </c>
      <c r="B575" s="206"/>
      <c r="C575" s="206"/>
      <c r="D575" s="206"/>
      <c r="E575" s="206"/>
      <c r="F575" s="166" t="s">
        <v>3226</v>
      </c>
      <c r="G575" s="206" t="s">
        <v>3216</v>
      </c>
      <c r="H575" s="158" t="s">
        <v>532</v>
      </c>
      <c r="I575" s="155" t="s">
        <v>55</v>
      </c>
      <c r="J575" s="128">
        <v>516</v>
      </c>
      <c r="K575" s="128">
        <v>36</v>
      </c>
      <c r="L575" s="155">
        <v>3540</v>
      </c>
      <c r="M575" s="199">
        <f t="shared" si="8"/>
        <v>127440</v>
      </c>
      <c r="N575" s="157" t="s">
        <v>3422</v>
      </c>
      <c r="O575" s="157">
        <v>573</v>
      </c>
      <c r="P575" s="205"/>
      <c r="Q575" s="205"/>
      <c r="R575" s="205"/>
      <c r="S575" s="206"/>
    </row>
    <row r="576" spans="1:19" ht="29.1" customHeight="1">
      <c r="A576" s="166">
        <v>572</v>
      </c>
      <c r="B576" s="206"/>
      <c r="C576" s="206"/>
      <c r="D576" s="206"/>
      <c r="E576" s="206"/>
      <c r="F576" s="166" t="s">
        <v>3226</v>
      </c>
      <c r="G576" s="206" t="s">
        <v>3216</v>
      </c>
      <c r="H576" s="158" t="s">
        <v>531</v>
      </c>
      <c r="I576" s="155" t="s">
        <v>55</v>
      </c>
      <c r="J576" s="128">
        <v>674</v>
      </c>
      <c r="K576" s="128">
        <v>36</v>
      </c>
      <c r="L576" s="155">
        <v>4600</v>
      </c>
      <c r="M576" s="199">
        <f t="shared" si="8"/>
        <v>165600</v>
      </c>
      <c r="N576" s="157" t="s">
        <v>3313</v>
      </c>
      <c r="O576" s="157">
        <v>574</v>
      </c>
      <c r="P576" s="205"/>
      <c r="Q576" s="205"/>
      <c r="R576" s="205"/>
      <c r="S576" s="206"/>
    </row>
    <row r="577" spans="1:19" ht="29.1" customHeight="1">
      <c r="A577" s="166">
        <v>573</v>
      </c>
      <c r="B577" s="206"/>
      <c r="C577" s="206"/>
      <c r="D577" s="206"/>
      <c r="E577" s="206"/>
      <c r="F577" s="166" t="s">
        <v>3226</v>
      </c>
      <c r="G577" s="206" t="s">
        <v>3216</v>
      </c>
      <c r="H577" s="158" t="s">
        <v>512</v>
      </c>
      <c r="I577" s="155" t="s">
        <v>55</v>
      </c>
      <c r="J577" s="128">
        <v>239</v>
      </c>
      <c r="K577" s="128">
        <v>202</v>
      </c>
      <c r="L577" s="128">
        <v>1510</v>
      </c>
      <c r="M577" s="199">
        <f t="shared" si="8"/>
        <v>305020</v>
      </c>
      <c r="N577" s="157" t="s">
        <v>3190</v>
      </c>
      <c r="O577" s="157">
        <v>0</v>
      </c>
      <c r="P577" s="205"/>
      <c r="Q577" s="205"/>
      <c r="R577" s="205"/>
      <c r="S577" s="206"/>
    </row>
    <row r="578" spans="1:19" ht="29.1" customHeight="1">
      <c r="A578" s="166">
        <v>574</v>
      </c>
      <c r="B578" s="206"/>
      <c r="C578" s="206"/>
      <c r="D578" s="206"/>
      <c r="E578" s="206"/>
      <c r="F578" s="166" t="s">
        <v>3226</v>
      </c>
      <c r="G578" s="206" t="s">
        <v>3216</v>
      </c>
      <c r="H578" s="158" t="s">
        <v>3143</v>
      </c>
      <c r="I578" s="155" t="s">
        <v>3106</v>
      </c>
      <c r="J578" s="128">
        <v>5372</v>
      </c>
      <c r="K578" s="128">
        <v>151</v>
      </c>
      <c r="L578" s="155">
        <v>1120</v>
      </c>
      <c r="M578" s="199">
        <f t="shared" si="8"/>
        <v>169120</v>
      </c>
      <c r="N578" s="157" t="s">
        <v>3190</v>
      </c>
      <c r="O578" s="157">
        <v>0</v>
      </c>
      <c r="P578" s="205"/>
      <c r="Q578" s="205"/>
      <c r="R578" s="205"/>
      <c r="S578" s="206"/>
    </row>
    <row r="579" spans="1:19" ht="29.1" customHeight="1">
      <c r="A579" s="166">
        <v>575</v>
      </c>
      <c r="B579" s="206"/>
      <c r="C579" s="206"/>
      <c r="D579" s="206"/>
      <c r="E579" s="206"/>
      <c r="F579" s="166" t="s">
        <v>3226</v>
      </c>
      <c r="G579" s="206" t="s">
        <v>3216</v>
      </c>
      <c r="H579" s="158" t="s">
        <v>530</v>
      </c>
      <c r="I579" s="155" t="s">
        <v>55</v>
      </c>
      <c r="J579" s="128">
        <v>1980</v>
      </c>
      <c r="K579" s="128">
        <v>34</v>
      </c>
      <c r="L579" s="155">
        <v>4600</v>
      </c>
      <c r="M579" s="199">
        <f t="shared" si="8"/>
        <v>156400</v>
      </c>
      <c r="N579" s="157" t="s">
        <v>3431</v>
      </c>
      <c r="O579" s="157" t="s">
        <v>3881</v>
      </c>
      <c r="P579" s="205"/>
      <c r="Q579" s="205"/>
      <c r="R579" s="205"/>
      <c r="S579" s="206"/>
    </row>
    <row r="580" spans="1:19" ht="29.1" customHeight="1">
      <c r="A580" s="166">
        <v>576</v>
      </c>
      <c r="B580" s="206"/>
      <c r="C580" s="206"/>
      <c r="D580" s="206"/>
      <c r="E580" s="206"/>
      <c r="F580" s="166" t="s">
        <v>3226</v>
      </c>
      <c r="G580" s="206" t="s">
        <v>3216</v>
      </c>
      <c r="H580" s="158" t="s">
        <v>510</v>
      </c>
      <c r="I580" s="155" t="s">
        <v>119</v>
      </c>
      <c r="J580" s="128">
        <v>605</v>
      </c>
      <c r="K580" s="128">
        <v>605</v>
      </c>
      <c r="L580" s="128">
        <v>1150</v>
      </c>
      <c r="M580" s="199">
        <f t="shared" si="8"/>
        <v>695750</v>
      </c>
      <c r="N580" s="157" t="s">
        <v>3439</v>
      </c>
      <c r="O580" s="157" t="s">
        <v>3904</v>
      </c>
      <c r="P580" s="205"/>
      <c r="Q580" s="205"/>
      <c r="R580" s="205"/>
      <c r="S580" s="206"/>
    </row>
    <row r="581" spans="1:19" ht="29.1" customHeight="1">
      <c r="A581" s="166">
        <v>577</v>
      </c>
      <c r="B581" s="206"/>
      <c r="C581" s="206"/>
      <c r="D581" s="206"/>
      <c r="E581" s="206"/>
      <c r="F581" s="166" t="s">
        <v>3226</v>
      </c>
      <c r="G581" s="206" t="s">
        <v>3216</v>
      </c>
      <c r="H581" s="158" t="s">
        <v>514</v>
      </c>
      <c r="I581" s="155" t="s">
        <v>119</v>
      </c>
      <c r="J581" s="128">
        <v>169</v>
      </c>
      <c r="K581" s="128">
        <v>169</v>
      </c>
      <c r="L581" s="128">
        <v>1150</v>
      </c>
      <c r="M581" s="199">
        <f t="shared" ref="M581:M644" si="9">K581*L581</f>
        <v>194350</v>
      </c>
      <c r="N581" s="157" t="s">
        <v>3321</v>
      </c>
      <c r="O581" s="157">
        <v>448</v>
      </c>
      <c r="P581" s="205"/>
      <c r="Q581" s="205"/>
      <c r="R581" s="205"/>
      <c r="S581" s="206"/>
    </row>
    <row r="582" spans="1:19" ht="29.1" customHeight="1">
      <c r="A582" s="166">
        <v>578</v>
      </c>
      <c r="B582" s="206"/>
      <c r="C582" s="206"/>
      <c r="D582" s="206"/>
      <c r="E582" s="206"/>
      <c r="F582" s="166" t="s">
        <v>3226</v>
      </c>
      <c r="G582" s="206" t="s">
        <v>3216</v>
      </c>
      <c r="H582" s="158" t="s">
        <v>513</v>
      </c>
      <c r="I582" s="155" t="s">
        <v>55</v>
      </c>
      <c r="J582" s="128">
        <v>36</v>
      </c>
      <c r="K582" s="128">
        <v>8</v>
      </c>
      <c r="L582" s="128">
        <v>1020</v>
      </c>
      <c r="M582" s="199">
        <f t="shared" si="9"/>
        <v>8160</v>
      </c>
      <c r="N582" s="157" t="s">
        <v>3190</v>
      </c>
      <c r="O582" s="157">
        <v>0</v>
      </c>
      <c r="P582" s="205"/>
      <c r="Q582" s="205"/>
      <c r="R582" s="205"/>
      <c r="S582" s="206"/>
    </row>
    <row r="583" spans="1:19" ht="29.1" customHeight="1">
      <c r="A583" s="166">
        <v>579</v>
      </c>
      <c r="B583" s="206"/>
      <c r="C583" s="206"/>
      <c r="D583" s="206"/>
      <c r="E583" s="206"/>
      <c r="F583" s="166" t="s">
        <v>3226</v>
      </c>
      <c r="G583" s="206" t="s">
        <v>3216</v>
      </c>
      <c r="H583" s="158" t="s">
        <v>521</v>
      </c>
      <c r="I583" s="155" t="s">
        <v>54</v>
      </c>
      <c r="J583" s="128">
        <v>43</v>
      </c>
      <c r="K583" s="128">
        <v>14</v>
      </c>
      <c r="L583" s="128">
        <v>4600</v>
      </c>
      <c r="M583" s="199">
        <f t="shared" si="9"/>
        <v>64400</v>
      </c>
      <c r="N583" s="157" t="s">
        <v>3428</v>
      </c>
      <c r="O583" s="157" t="s">
        <v>3894</v>
      </c>
      <c r="P583" s="205"/>
      <c r="Q583" s="205"/>
      <c r="R583" s="205"/>
      <c r="S583" s="206"/>
    </row>
    <row r="584" spans="1:19" ht="29.1" customHeight="1">
      <c r="A584" s="166">
        <v>580</v>
      </c>
      <c r="B584" s="206"/>
      <c r="C584" s="206"/>
      <c r="D584" s="206"/>
      <c r="E584" s="206"/>
      <c r="F584" s="166" t="s">
        <v>3226</v>
      </c>
      <c r="G584" s="206" t="s">
        <v>3216</v>
      </c>
      <c r="H584" s="158" t="s">
        <v>520</v>
      </c>
      <c r="I584" s="155" t="s">
        <v>119</v>
      </c>
      <c r="J584" s="128">
        <v>172</v>
      </c>
      <c r="K584" s="128">
        <v>172</v>
      </c>
      <c r="L584" s="128">
        <v>1410</v>
      </c>
      <c r="M584" s="199">
        <f t="shared" si="9"/>
        <v>242520</v>
      </c>
      <c r="N584" s="157" t="s">
        <v>3440</v>
      </c>
      <c r="O584" s="157">
        <v>0</v>
      </c>
      <c r="P584" s="205"/>
      <c r="Q584" s="205"/>
      <c r="R584" s="205"/>
      <c r="S584" s="206"/>
    </row>
    <row r="585" spans="1:19" ht="29.1" customHeight="1">
      <c r="A585" s="166">
        <v>581</v>
      </c>
      <c r="B585" s="206"/>
      <c r="C585" s="206"/>
      <c r="D585" s="206"/>
      <c r="E585" s="206"/>
      <c r="F585" s="166" t="s">
        <v>3226</v>
      </c>
      <c r="G585" s="206" t="s">
        <v>3216</v>
      </c>
      <c r="H585" s="158" t="s">
        <v>522</v>
      </c>
      <c r="I585" s="155" t="s">
        <v>54</v>
      </c>
      <c r="J585" s="128">
        <v>121</v>
      </c>
      <c r="K585" s="128">
        <v>121</v>
      </c>
      <c r="L585" s="128">
        <v>1410</v>
      </c>
      <c r="M585" s="199">
        <f t="shared" si="9"/>
        <v>170610</v>
      </c>
      <c r="N585" s="157" t="s">
        <v>3190</v>
      </c>
      <c r="O585" s="157">
        <v>0</v>
      </c>
      <c r="P585" s="205"/>
      <c r="Q585" s="205"/>
      <c r="R585" s="205"/>
      <c r="S585" s="206"/>
    </row>
    <row r="586" spans="1:19" ht="29.1" customHeight="1">
      <c r="A586" s="166">
        <v>582</v>
      </c>
      <c r="B586" s="206"/>
      <c r="C586" s="206"/>
      <c r="D586" s="206"/>
      <c r="E586" s="206"/>
      <c r="F586" s="166" t="s">
        <v>3226</v>
      </c>
      <c r="G586" s="206" t="s">
        <v>3216</v>
      </c>
      <c r="H586" s="158" t="s">
        <v>525</v>
      </c>
      <c r="I586" s="155" t="s">
        <v>54</v>
      </c>
      <c r="J586" s="128">
        <v>565</v>
      </c>
      <c r="K586" s="128">
        <v>13</v>
      </c>
      <c r="L586" s="155">
        <v>4600</v>
      </c>
      <c r="M586" s="199">
        <f t="shared" si="9"/>
        <v>59800</v>
      </c>
      <c r="N586" s="157" t="s">
        <v>3431</v>
      </c>
      <c r="O586" s="157" t="s">
        <v>3881</v>
      </c>
      <c r="P586" s="205"/>
      <c r="Q586" s="205"/>
      <c r="R586" s="205"/>
      <c r="S586" s="206"/>
    </row>
    <row r="587" spans="1:19" ht="29.1" customHeight="1">
      <c r="A587" s="166">
        <v>583</v>
      </c>
      <c r="B587" s="206"/>
      <c r="C587" s="206"/>
      <c r="D587" s="206"/>
      <c r="E587" s="206"/>
      <c r="F587" s="166" t="s">
        <v>3226</v>
      </c>
      <c r="G587" s="206" t="s">
        <v>3216</v>
      </c>
      <c r="H587" s="158" t="s">
        <v>524</v>
      </c>
      <c r="I587" s="155" t="s">
        <v>119</v>
      </c>
      <c r="J587" s="128">
        <v>612</v>
      </c>
      <c r="K587" s="128">
        <v>179</v>
      </c>
      <c r="L587" s="155">
        <v>1410</v>
      </c>
      <c r="M587" s="199">
        <f t="shared" si="9"/>
        <v>252390</v>
      </c>
      <c r="N587" s="157" t="s">
        <v>3190</v>
      </c>
      <c r="O587" s="157">
        <v>0</v>
      </c>
      <c r="P587" s="205"/>
      <c r="Q587" s="205"/>
      <c r="R587" s="205"/>
      <c r="S587" s="206"/>
    </row>
    <row r="588" spans="1:19" ht="29.1" customHeight="1">
      <c r="A588" s="166">
        <v>584</v>
      </c>
      <c r="B588" s="206"/>
      <c r="C588" s="206"/>
      <c r="D588" s="206"/>
      <c r="E588" s="206"/>
      <c r="F588" s="166" t="s">
        <v>3226</v>
      </c>
      <c r="G588" s="206" t="s">
        <v>3216</v>
      </c>
      <c r="H588" s="158" t="s">
        <v>527</v>
      </c>
      <c r="I588" s="155" t="s">
        <v>54</v>
      </c>
      <c r="J588" s="128">
        <v>26</v>
      </c>
      <c r="K588" s="128">
        <v>26</v>
      </c>
      <c r="L588" s="155">
        <v>1410</v>
      </c>
      <c r="M588" s="199">
        <f t="shared" si="9"/>
        <v>36660</v>
      </c>
      <c r="N588" s="157" t="s">
        <v>1820</v>
      </c>
      <c r="O588" s="157">
        <v>0</v>
      </c>
      <c r="P588" s="205"/>
      <c r="Q588" s="205"/>
      <c r="R588" s="205"/>
      <c r="S588" s="206"/>
    </row>
    <row r="589" spans="1:19" ht="29.1" customHeight="1">
      <c r="A589" s="166">
        <v>585</v>
      </c>
      <c r="B589" s="206"/>
      <c r="C589" s="206"/>
      <c r="D589" s="206"/>
      <c r="E589" s="206"/>
      <c r="F589" s="166" t="s">
        <v>3226</v>
      </c>
      <c r="G589" s="206" t="s">
        <v>3216</v>
      </c>
      <c r="H589" s="158" t="s">
        <v>526</v>
      </c>
      <c r="I589" s="155" t="s">
        <v>54</v>
      </c>
      <c r="J589" s="128">
        <v>453</v>
      </c>
      <c r="K589" s="128">
        <v>209</v>
      </c>
      <c r="L589" s="155">
        <v>1410</v>
      </c>
      <c r="M589" s="199">
        <f t="shared" si="9"/>
        <v>294690</v>
      </c>
      <c r="N589" s="157" t="s">
        <v>1820</v>
      </c>
      <c r="O589" s="157">
        <v>0</v>
      </c>
      <c r="P589" s="205"/>
      <c r="Q589" s="205"/>
      <c r="R589" s="205"/>
      <c r="S589" s="206"/>
    </row>
    <row r="590" spans="1:19" ht="29.1" customHeight="1">
      <c r="A590" s="166">
        <v>586</v>
      </c>
      <c r="B590" s="206"/>
      <c r="C590" s="206"/>
      <c r="D590" s="206"/>
      <c r="E590" s="206"/>
      <c r="F590" s="166" t="s">
        <v>3226</v>
      </c>
      <c r="G590" s="206" t="s">
        <v>3216</v>
      </c>
      <c r="H590" s="158" t="s">
        <v>523</v>
      </c>
      <c r="I590" s="155" t="s">
        <v>54</v>
      </c>
      <c r="J590" s="128">
        <v>619</v>
      </c>
      <c r="K590" s="128">
        <v>619</v>
      </c>
      <c r="L590" s="155">
        <v>5110</v>
      </c>
      <c r="M590" s="199">
        <f t="shared" si="9"/>
        <v>3163090</v>
      </c>
      <c r="N590" s="157" t="s">
        <v>3431</v>
      </c>
      <c r="O590" s="157" t="s">
        <v>3881</v>
      </c>
      <c r="P590" s="205"/>
      <c r="Q590" s="205"/>
      <c r="R590" s="205"/>
      <c r="S590" s="206"/>
    </row>
    <row r="591" spans="1:19" ht="29.1" customHeight="1">
      <c r="A591" s="166">
        <v>587</v>
      </c>
      <c r="B591" s="206"/>
      <c r="C591" s="206"/>
      <c r="D591" s="206"/>
      <c r="E591" s="206"/>
      <c r="F591" s="166" t="s">
        <v>3226</v>
      </c>
      <c r="G591" s="206" t="s">
        <v>3216</v>
      </c>
      <c r="H591" s="158" t="s">
        <v>3148</v>
      </c>
      <c r="I591" s="155" t="s">
        <v>3134</v>
      </c>
      <c r="J591" s="128">
        <v>742</v>
      </c>
      <c r="K591" s="128">
        <v>12</v>
      </c>
      <c r="L591" s="155">
        <v>5240</v>
      </c>
      <c r="M591" s="199">
        <f t="shared" si="9"/>
        <v>62880</v>
      </c>
      <c r="N591" s="157" t="s">
        <v>3432</v>
      </c>
      <c r="O591" s="157" t="s">
        <v>3905</v>
      </c>
      <c r="P591" s="205"/>
      <c r="Q591" s="205"/>
      <c r="R591" s="205"/>
      <c r="S591" s="206"/>
    </row>
    <row r="592" spans="1:19" ht="29.1" customHeight="1">
      <c r="A592" s="166">
        <v>588</v>
      </c>
      <c r="B592" s="206"/>
      <c r="C592" s="206"/>
      <c r="D592" s="206"/>
      <c r="E592" s="206"/>
      <c r="F592" s="166" t="s">
        <v>3226</v>
      </c>
      <c r="G592" s="206" t="s">
        <v>3216</v>
      </c>
      <c r="H592" s="158" t="s">
        <v>3149</v>
      </c>
      <c r="I592" s="155" t="s">
        <v>3134</v>
      </c>
      <c r="J592" s="128">
        <v>742</v>
      </c>
      <c r="K592" s="128">
        <v>75</v>
      </c>
      <c r="L592" s="155">
        <v>5240</v>
      </c>
      <c r="M592" s="199">
        <f t="shared" si="9"/>
        <v>393000</v>
      </c>
      <c r="N592" s="157" t="s">
        <v>3353</v>
      </c>
      <c r="O592" s="157" t="s">
        <v>3906</v>
      </c>
      <c r="P592" s="205"/>
      <c r="Q592" s="205"/>
      <c r="R592" s="205"/>
      <c r="S592" s="206"/>
    </row>
    <row r="593" spans="1:19" ht="29.1" customHeight="1">
      <c r="A593" s="166">
        <v>589</v>
      </c>
      <c r="B593" s="206"/>
      <c r="C593" s="206"/>
      <c r="D593" s="206"/>
      <c r="E593" s="206"/>
      <c r="F593" s="166" t="s">
        <v>3226</v>
      </c>
      <c r="G593" s="206" t="s">
        <v>3216</v>
      </c>
      <c r="H593" s="158" t="s">
        <v>528</v>
      </c>
      <c r="I593" s="155" t="s">
        <v>54</v>
      </c>
      <c r="J593" s="128">
        <v>1114</v>
      </c>
      <c r="K593" s="128">
        <v>1072</v>
      </c>
      <c r="L593" s="155">
        <v>3100</v>
      </c>
      <c r="M593" s="199">
        <f t="shared" si="9"/>
        <v>3323200</v>
      </c>
      <c r="N593" s="157" t="s">
        <v>3353</v>
      </c>
      <c r="O593" s="157" t="s">
        <v>3907</v>
      </c>
      <c r="P593" s="205"/>
      <c r="Q593" s="205"/>
      <c r="R593" s="205"/>
      <c r="S593" s="206"/>
    </row>
    <row r="594" spans="1:19" ht="29.1" customHeight="1">
      <c r="A594" s="166">
        <v>590</v>
      </c>
      <c r="B594" s="206"/>
      <c r="C594" s="206"/>
      <c r="D594" s="206"/>
      <c r="E594" s="206"/>
      <c r="F594" s="166" t="s">
        <v>3226</v>
      </c>
      <c r="G594" s="206" t="s">
        <v>3216</v>
      </c>
      <c r="H594" s="158" t="s">
        <v>529</v>
      </c>
      <c r="I594" s="155" t="s">
        <v>55</v>
      </c>
      <c r="J594" s="128">
        <v>1514</v>
      </c>
      <c r="K594" s="128">
        <v>350</v>
      </c>
      <c r="L594" s="155">
        <v>5240</v>
      </c>
      <c r="M594" s="199">
        <f t="shared" si="9"/>
        <v>1834000</v>
      </c>
      <c r="N594" s="157" t="s">
        <v>3441</v>
      </c>
      <c r="O594" s="157">
        <v>669</v>
      </c>
      <c r="P594" s="205"/>
      <c r="Q594" s="205"/>
      <c r="R594" s="205"/>
      <c r="S594" s="206"/>
    </row>
    <row r="595" spans="1:19" ht="29.1" customHeight="1">
      <c r="A595" s="166">
        <v>591</v>
      </c>
      <c r="B595" s="206"/>
      <c r="C595" s="206"/>
      <c r="D595" s="206"/>
      <c r="E595" s="206"/>
      <c r="F595" s="166" t="s">
        <v>3226</v>
      </c>
      <c r="G595" s="206" t="s">
        <v>3216</v>
      </c>
      <c r="H595" s="158" t="s">
        <v>477</v>
      </c>
      <c r="I595" s="155" t="s">
        <v>55</v>
      </c>
      <c r="J595" s="128">
        <v>1666</v>
      </c>
      <c r="K595" s="128">
        <v>1663</v>
      </c>
      <c r="L595" s="155">
        <v>2980</v>
      </c>
      <c r="M595" s="199">
        <f t="shared" si="9"/>
        <v>4955740</v>
      </c>
      <c r="N595" s="157" t="s">
        <v>3429</v>
      </c>
      <c r="O595" s="157" t="s">
        <v>2412</v>
      </c>
      <c r="P595" s="205"/>
      <c r="Q595" s="205"/>
      <c r="R595" s="205"/>
      <c r="S595" s="206"/>
    </row>
    <row r="596" spans="1:19" ht="29.1" customHeight="1">
      <c r="A596" s="166">
        <v>592</v>
      </c>
      <c r="B596" s="206"/>
      <c r="C596" s="206"/>
      <c r="D596" s="206"/>
      <c r="E596" s="206"/>
      <c r="F596" s="166" t="s">
        <v>3226</v>
      </c>
      <c r="G596" s="206" t="s">
        <v>3216</v>
      </c>
      <c r="H596" s="166" t="s">
        <v>3150</v>
      </c>
      <c r="I596" s="166" t="s">
        <v>3104</v>
      </c>
      <c r="J596" s="200">
        <v>889</v>
      </c>
      <c r="K596" s="200">
        <v>38</v>
      </c>
      <c r="L596" s="166">
        <v>4300</v>
      </c>
      <c r="M596" s="199">
        <f t="shared" si="9"/>
        <v>163400</v>
      </c>
      <c r="N596" s="157" t="s">
        <v>3429</v>
      </c>
      <c r="O596" s="166" t="s">
        <v>2412</v>
      </c>
      <c r="P596" s="205"/>
      <c r="Q596" s="205"/>
      <c r="R596" s="205"/>
      <c r="S596" s="206"/>
    </row>
    <row r="597" spans="1:19" ht="29.1" customHeight="1">
      <c r="A597" s="166">
        <v>593</v>
      </c>
      <c r="B597" s="206"/>
      <c r="C597" s="206"/>
      <c r="D597" s="206"/>
      <c r="E597" s="206"/>
      <c r="F597" s="166" t="s">
        <v>3226</v>
      </c>
      <c r="G597" s="206" t="s">
        <v>3216</v>
      </c>
      <c r="H597" s="166" t="s">
        <v>3151</v>
      </c>
      <c r="I597" s="166" t="s">
        <v>3104</v>
      </c>
      <c r="J597" s="200">
        <v>658</v>
      </c>
      <c r="K597" s="200">
        <v>620</v>
      </c>
      <c r="L597" s="166">
        <v>3260</v>
      </c>
      <c r="M597" s="199">
        <f t="shared" si="9"/>
        <v>2021200</v>
      </c>
      <c r="N597" s="157" t="s">
        <v>3429</v>
      </c>
      <c r="O597" s="166" t="s">
        <v>2412</v>
      </c>
      <c r="P597" s="205"/>
      <c r="Q597" s="205"/>
      <c r="R597" s="205"/>
      <c r="S597" s="206"/>
    </row>
    <row r="598" spans="1:19" ht="29.1" customHeight="1">
      <c r="A598" s="166">
        <v>594</v>
      </c>
      <c r="B598" s="206"/>
      <c r="C598" s="206"/>
      <c r="D598" s="206"/>
      <c r="E598" s="206"/>
      <c r="F598" s="166" t="s">
        <v>3226</v>
      </c>
      <c r="G598" s="206" t="s">
        <v>3216</v>
      </c>
      <c r="H598" s="166" t="s">
        <v>3152</v>
      </c>
      <c r="I598" s="166" t="s">
        <v>3108</v>
      </c>
      <c r="J598" s="200">
        <v>476</v>
      </c>
      <c r="K598" s="200">
        <v>476</v>
      </c>
      <c r="L598" s="166">
        <v>855</v>
      </c>
      <c r="M598" s="199">
        <f t="shared" si="9"/>
        <v>406980</v>
      </c>
      <c r="N598" s="166" t="s">
        <v>3442</v>
      </c>
      <c r="O598" s="166" t="s">
        <v>2414</v>
      </c>
      <c r="P598" s="205"/>
      <c r="Q598" s="205"/>
      <c r="R598" s="205"/>
      <c r="S598" s="206"/>
    </row>
    <row r="599" spans="1:19" ht="29.1" customHeight="1">
      <c r="A599" s="166">
        <v>595</v>
      </c>
      <c r="B599" s="206"/>
      <c r="C599" s="206"/>
      <c r="D599" s="206"/>
      <c r="E599" s="206"/>
      <c r="F599" s="166" t="s">
        <v>3226</v>
      </c>
      <c r="G599" s="206" t="s">
        <v>3216</v>
      </c>
      <c r="H599" s="166" t="s">
        <v>3153</v>
      </c>
      <c r="I599" s="166" t="s">
        <v>3108</v>
      </c>
      <c r="J599" s="200">
        <v>853</v>
      </c>
      <c r="K599" s="200">
        <v>662</v>
      </c>
      <c r="L599" s="166">
        <v>1180</v>
      </c>
      <c r="M599" s="199">
        <f t="shared" si="9"/>
        <v>781160</v>
      </c>
      <c r="N599" s="166" t="s">
        <v>3443</v>
      </c>
      <c r="O599" s="166" t="s">
        <v>2413</v>
      </c>
      <c r="P599" s="205"/>
      <c r="Q599" s="205"/>
      <c r="R599" s="205"/>
      <c r="S599" s="206"/>
    </row>
    <row r="600" spans="1:19" ht="29.1" customHeight="1">
      <c r="A600" s="166">
        <v>596</v>
      </c>
      <c r="B600" s="206"/>
      <c r="C600" s="206"/>
      <c r="D600" s="206"/>
      <c r="E600" s="206"/>
      <c r="F600" s="166" t="s">
        <v>3226</v>
      </c>
      <c r="G600" s="206" t="s">
        <v>3216</v>
      </c>
      <c r="H600" s="158" t="s">
        <v>475</v>
      </c>
      <c r="I600" s="155" t="s">
        <v>109</v>
      </c>
      <c r="J600" s="128">
        <v>3243</v>
      </c>
      <c r="K600" s="128">
        <v>3243</v>
      </c>
      <c r="L600" s="155">
        <v>1180</v>
      </c>
      <c r="M600" s="199">
        <f t="shared" si="9"/>
        <v>3826740</v>
      </c>
      <c r="N600" s="157" t="s">
        <v>3444</v>
      </c>
      <c r="O600" s="157" t="s">
        <v>1839</v>
      </c>
      <c r="P600" s="205"/>
      <c r="Q600" s="205"/>
      <c r="R600" s="205"/>
      <c r="S600" s="206"/>
    </row>
    <row r="601" spans="1:19" ht="29.1" customHeight="1">
      <c r="A601" s="166">
        <v>597</v>
      </c>
      <c r="B601" s="206"/>
      <c r="C601" s="206"/>
      <c r="D601" s="206"/>
      <c r="E601" s="206"/>
      <c r="F601" s="166" t="s">
        <v>3226</v>
      </c>
      <c r="G601" s="206" t="s">
        <v>3216</v>
      </c>
      <c r="H601" s="166" t="s">
        <v>3154</v>
      </c>
      <c r="I601" s="166" t="s">
        <v>3108</v>
      </c>
      <c r="J601" s="200">
        <v>635</v>
      </c>
      <c r="K601" s="200">
        <v>5</v>
      </c>
      <c r="L601" s="166">
        <v>264</v>
      </c>
      <c r="M601" s="199">
        <f t="shared" si="9"/>
        <v>1320</v>
      </c>
      <c r="N601" s="157" t="s">
        <v>3190</v>
      </c>
      <c r="O601" s="166">
        <v>0</v>
      </c>
      <c r="P601" s="205"/>
      <c r="Q601" s="205"/>
      <c r="R601" s="205"/>
      <c r="S601" s="206"/>
    </row>
    <row r="602" spans="1:19" ht="29.1" customHeight="1">
      <c r="A602" s="166">
        <v>598</v>
      </c>
      <c r="B602" s="206"/>
      <c r="C602" s="206"/>
      <c r="D602" s="206"/>
      <c r="E602" s="206"/>
      <c r="F602" s="166" t="s">
        <v>3226</v>
      </c>
      <c r="G602" s="206" t="s">
        <v>3216</v>
      </c>
      <c r="H602" s="166">
        <v>169</v>
      </c>
      <c r="I602" s="166" t="s">
        <v>3108</v>
      </c>
      <c r="J602" s="200">
        <v>702</v>
      </c>
      <c r="K602" s="200">
        <v>702</v>
      </c>
      <c r="L602" s="166">
        <v>1180</v>
      </c>
      <c r="M602" s="199">
        <f t="shared" si="9"/>
        <v>828360</v>
      </c>
      <c r="N602" s="166" t="s">
        <v>3317</v>
      </c>
      <c r="O602" s="166" t="s">
        <v>3908</v>
      </c>
      <c r="P602" s="205"/>
      <c r="Q602" s="205"/>
      <c r="R602" s="205"/>
      <c r="S602" s="206"/>
    </row>
    <row r="603" spans="1:19" ht="29.1" customHeight="1">
      <c r="A603" s="166">
        <v>599</v>
      </c>
      <c r="B603" s="206"/>
      <c r="C603" s="206"/>
      <c r="D603" s="206"/>
      <c r="E603" s="206"/>
      <c r="F603" s="166" t="s">
        <v>3226</v>
      </c>
      <c r="G603" s="206" t="s">
        <v>3216</v>
      </c>
      <c r="H603" s="158" t="s">
        <v>468</v>
      </c>
      <c r="I603" s="155" t="s">
        <v>109</v>
      </c>
      <c r="J603" s="128">
        <v>399</v>
      </c>
      <c r="K603" s="128">
        <v>33</v>
      </c>
      <c r="L603" s="155">
        <v>264</v>
      </c>
      <c r="M603" s="199">
        <f t="shared" si="9"/>
        <v>8712</v>
      </c>
      <c r="N603" s="157" t="s">
        <v>3190</v>
      </c>
      <c r="O603" s="166">
        <v>0</v>
      </c>
      <c r="P603" s="205"/>
      <c r="Q603" s="205"/>
      <c r="R603" s="205"/>
      <c r="S603" s="206"/>
    </row>
    <row r="604" spans="1:19" ht="29.1" customHeight="1">
      <c r="A604" s="166">
        <v>600</v>
      </c>
      <c r="B604" s="206"/>
      <c r="C604" s="206"/>
      <c r="D604" s="206"/>
      <c r="E604" s="206"/>
      <c r="F604" s="166" t="s">
        <v>3226</v>
      </c>
      <c r="G604" s="206" t="s">
        <v>3216</v>
      </c>
      <c r="H604" s="158" t="s">
        <v>474</v>
      </c>
      <c r="I604" s="155" t="s">
        <v>109</v>
      </c>
      <c r="J604" s="128">
        <v>7</v>
      </c>
      <c r="K604" s="128">
        <v>7</v>
      </c>
      <c r="L604" s="155">
        <v>264</v>
      </c>
      <c r="M604" s="199">
        <f t="shared" si="9"/>
        <v>1848</v>
      </c>
      <c r="N604" s="157" t="s">
        <v>3190</v>
      </c>
      <c r="O604" s="157">
        <v>0</v>
      </c>
      <c r="P604" s="205"/>
      <c r="Q604" s="205"/>
      <c r="R604" s="205"/>
      <c r="S604" s="206"/>
    </row>
    <row r="605" spans="1:19" ht="29.1" customHeight="1">
      <c r="A605" s="166">
        <v>601</v>
      </c>
      <c r="B605" s="206"/>
      <c r="C605" s="206"/>
      <c r="D605" s="206"/>
      <c r="E605" s="206"/>
      <c r="F605" s="166" t="s">
        <v>3226</v>
      </c>
      <c r="G605" s="206" t="s">
        <v>3216</v>
      </c>
      <c r="H605" s="158" t="s">
        <v>472</v>
      </c>
      <c r="I605" s="155" t="s">
        <v>54</v>
      </c>
      <c r="J605" s="128">
        <v>68</v>
      </c>
      <c r="K605" s="128">
        <v>68</v>
      </c>
      <c r="L605" s="155">
        <v>3220</v>
      </c>
      <c r="M605" s="199">
        <f t="shared" si="9"/>
        <v>218960</v>
      </c>
      <c r="N605" s="157" t="s">
        <v>3190</v>
      </c>
      <c r="O605" s="157">
        <v>0</v>
      </c>
      <c r="P605" s="205"/>
      <c r="Q605" s="205"/>
      <c r="R605" s="205"/>
      <c r="S605" s="206"/>
    </row>
    <row r="606" spans="1:19" ht="29.1" customHeight="1">
      <c r="A606" s="166">
        <v>602</v>
      </c>
      <c r="B606" s="206"/>
      <c r="C606" s="206"/>
      <c r="D606" s="206"/>
      <c r="E606" s="206"/>
      <c r="F606" s="166" t="s">
        <v>3226</v>
      </c>
      <c r="G606" s="206" t="s">
        <v>3216</v>
      </c>
      <c r="H606" s="158" t="s">
        <v>471</v>
      </c>
      <c r="I606" s="155" t="s">
        <v>54</v>
      </c>
      <c r="J606" s="128">
        <v>548</v>
      </c>
      <c r="K606" s="128">
        <v>129</v>
      </c>
      <c r="L606" s="155">
        <v>1410</v>
      </c>
      <c r="M606" s="199">
        <f t="shared" si="9"/>
        <v>181890</v>
      </c>
      <c r="N606" s="157" t="s">
        <v>3190</v>
      </c>
      <c r="O606" s="157">
        <v>0</v>
      </c>
      <c r="P606" s="205"/>
      <c r="Q606" s="205"/>
      <c r="R606" s="205"/>
      <c r="S606" s="206"/>
    </row>
    <row r="607" spans="1:19" ht="29.1" customHeight="1">
      <c r="A607" s="166">
        <v>603</v>
      </c>
      <c r="B607" s="206"/>
      <c r="C607" s="206"/>
      <c r="D607" s="206"/>
      <c r="E607" s="206"/>
      <c r="F607" s="166" t="s">
        <v>3226</v>
      </c>
      <c r="G607" s="206" t="s">
        <v>3216</v>
      </c>
      <c r="H607" s="158" t="s">
        <v>469</v>
      </c>
      <c r="I607" s="155" t="s">
        <v>54</v>
      </c>
      <c r="J607" s="128">
        <v>2138</v>
      </c>
      <c r="K607" s="128">
        <v>2138</v>
      </c>
      <c r="L607" s="155">
        <v>4300</v>
      </c>
      <c r="M607" s="199">
        <f t="shared" si="9"/>
        <v>9193400</v>
      </c>
      <c r="N607" s="157" t="s">
        <v>3445</v>
      </c>
      <c r="O607" s="157" t="s">
        <v>2420</v>
      </c>
      <c r="P607" s="205"/>
      <c r="Q607" s="205"/>
      <c r="R607" s="205"/>
      <c r="S607" s="206"/>
    </row>
    <row r="608" spans="1:19" ht="29.1" customHeight="1">
      <c r="A608" s="166">
        <v>604</v>
      </c>
      <c r="B608" s="206"/>
      <c r="C608" s="206"/>
      <c r="D608" s="206"/>
      <c r="E608" s="206"/>
      <c r="F608" s="166" t="s">
        <v>3226</v>
      </c>
      <c r="G608" s="206" t="s">
        <v>3216</v>
      </c>
      <c r="H608" s="158" t="s">
        <v>3155</v>
      </c>
      <c r="I608" s="155" t="s">
        <v>3104</v>
      </c>
      <c r="J608" s="200">
        <v>234</v>
      </c>
      <c r="K608" s="200">
        <v>234</v>
      </c>
      <c r="L608" s="166">
        <v>4300</v>
      </c>
      <c r="M608" s="199">
        <f t="shared" si="9"/>
        <v>1006200</v>
      </c>
      <c r="N608" s="166" t="s">
        <v>3446</v>
      </c>
      <c r="O608" s="166" t="s">
        <v>2418</v>
      </c>
      <c r="P608" s="205"/>
      <c r="Q608" s="205"/>
      <c r="R608" s="205"/>
      <c r="S608" s="206"/>
    </row>
    <row r="609" spans="1:19" ht="29.1" customHeight="1">
      <c r="A609" s="166">
        <v>605</v>
      </c>
      <c r="B609" s="206"/>
      <c r="C609" s="206"/>
      <c r="D609" s="206"/>
      <c r="E609" s="206"/>
      <c r="F609" s="166" t="s">
        <v>3226</v>
      </c>
      <c r="G609" s="206" t="s">
        <v>3216</v>
      </c>
      <c r="H609" s="158" t="s">
        <v>470</v>
      </c>
      <c r="I609" s="155" t="s">
        <v>54</v>
      </c>
      <c r="J609" s="128">
        <v>973</v>
      </c>
      <c r="K609" s="128">
        <v>97</v>
      </c>
      <c r="L609" s="155">
        <v>1410</v>
      </c>
      <c r="M609" s="199">
        <f t="shared" si="9"/>
        <v>136770</v>
      </c>
      <c r="N609" s="157" t="s">
        <v>3190</v>
      </c>
      <c r="O609" s="157">
        <v>0</v>
      </c>
      <c r="P609" s="205"/>
      <c r="Q609" s="205"/>
      <c r="R609" s="205"/>
      <c r="S609" s="206"/>
    </row>
    <row r="610" spans="1:19" ht="29.1" customHeight="1">
      <c r="A610" s="166">
        <v>606</v>
      </c>
      <c r="B610" s="206"/>
      <c r="C610" s="206"/>
      <c r="D610" s="206"/>
      <c r="E610" s="206"/>
      <c r="F610" s="166" t="s">
        <v>3226</v>
      </c>
      <c r="G610" s="206" t="s">
        <v>3217</v>
      </c>
      <c r="H610" s="158" t="s">
        <v>692</v>
      </c>
      <c r="I610" s="155" t="s">
        <v>54</v>
      </c>
      <c r="J610" s="201">
        <v>1150</v>
      </c>
      <c r="K610" s="201">
        <v>354</v>
      </c>
      <c r="L610" s="128">
        <v>3100</v>
      </c>
      <c r="M610" s="199">
        <f t="shared" si="9"/>
        <v>1097400</v>
      </c>
      <c r="N610" s="157" t="s">
        <v>3447</v>
      </c>
      <c r="O610" s="157" t="s">
        <v>3909</v>
      </c>
      <c r="P610" s="205"/>
      <c r="Q610" s="205"/>
      <c r="R610" s="205"/>
      <c r="S610" s="206"/>
    </row>
    <row r="611" spans="1:19" ht="29.1" customHeight="1">
      <c r="A611" s="166">
        <v>607</v>
      </c>
      <c r="B611" s="206"/>
      <c r="C611" s="206"/>
      <c r="D611" s="206"/>
      <c r="E611" s="206"/>
      <c r="F611" s="166" t="s">
        <v>3226</v>
      </c>
      <c r="G611" s="206" t="s">
        <v>3217</v>
      </c>
      <c r="H611" s="158" t="s">
        <v>691</v>
      </c>
      <c r="I611" s="155" t="s">
        <v>54</v>
      </c>
      <c r="J611" s="201">
        <v>1831</v>
      </c>
      <c r="K611" s="201">
        <v>488</v>
      </c>
      <c r="L611" s="128">
        <v>3530</v>
      </c>
      <c r="M611" s="199">
        <f t="shared" si="9"/>
        <v>1722640</v>
      </c>
      <c r="N611" s="157" t="s">
        <v>3448</v>
      </c>
      <c r="O611" s="157">
        <v>749</v>
      </c>
      <c r="P611" s="205"/>
      <c r="Q611" s="205"/>
      <c r="R611" s="205"/>
      <c r="S611" s="206"/>
    </row>
    <row r="612" spans="1:19" ht="29.1" customHeight="1">
      <c r="A612" s="166">
        <v>608</v>
      </c>
      <c r="B612" s="206"/>
      <c r="C612" s="206"/>
      <c r="D612" s="206"/>
      <c r="E612" s="206"/>
      <c r="F612" s="166" t="s">
        <v>3226</v>
      </c>
      <c r="G612" s="206" t="s">
        <v>3217</v>
      </c>
      <c r="H612" s="158" t="s">
        <v>690</v>
      </c>
      <c r="I612" s="155" t="s">
        <v>54</v>
      </c>
      <c r="J612" s="201">
        <v>1940</v>
      </c>
      <c r="K612" s="201">
        <v>344</v>
      </c>
      <c r="L612" s="128">
        <v>3400</v>
      </c>
      <c r="M612" s="199">
        <f t="shared" si="9"/>
        <v>1169600</v>
      </c>
      <c r="N612" s="157" t="s">
        <v>3299</v>
      </c>
      <c r="O612" s="157" t="s">
        <v>3910</v>
      </c>
      <c r="P612" s="205"/>
      <c r="Q612" s="205"/>
      <c r="R612" s="205"/>
      <c r="S612" s="206"/>
    </row>
    <row r="613" spans="1:19" ht="29.1" customHeight="1">
      <c r="A613" s="166">
        <v>609</v>
      </c>
      <c r="B613" s="206"/>
      <c r="C613" s="206"/>
      <c r="D613" s="206"/>
      <c r="E613" s="206"/>
      <c r="F613" s="166" t="s">
        <v>3226</v>
      </c>
      <c r="G613" s="206" t="s">
        <v>3217</v>
      </c>
      <c r="H613" s="158" t="s">
        <v>3112</v>
      </c>
      <c r="I613" s="155" t="s">
        <v>45</v>
      </c>
      <c r="J613" s="201">
        <v>4315.3999999999996</v>
      </c>
      <c r="K613" s="201">
        <v>260</v>
      </c>
      <c r="L613" s="128">
        <v>1450</v>
      </c>
      <c r="M613" s="199">
        <f t="shared" si="9"/>
        <v>377000</v>
      </c>
      <c r="N613" s="157" t="s">
        <v>1821</v>
      </c>
      <c r="O613" s="157">
        <v>0</v>
      </c>
      <c r="P613" s="205"/>
      <c r="Q613" s="205"/>
      <c r="R613" s="205"/>
      <c r="S613" s="206"/>
    </row>
    <row r="614" spans="1:19" ht="29.1" customHeight="1">
      <c r="A614" s="166">
        <v>610</v>
      </c>
      <c r="B614" s="206"/>
      <c r="C614" s="206"/>
      <c r="D614" s="206"/>
      <c r="E614" s="206"/>
      <c r="F614" s="166" t="s">
        <v>3226</v>
      </c>
      <c r="G614" s="206" t="s">
        <v>3217</v>
      </c>
      <c r="H614" s="158" t="s">
        <v>843</v>
      </c>
      <c r="I614" s="155" t="s">
        <v>55</v>
      </c>
      <c r="J614" s="201">
        <v>4671.8999999999996</v>
      </c>
      <c r="K614" s="201">
        <v>1139</v>
      </c>
      <c r="L614" s="128">
        <v>5400</v>
      </c>
      <c r="M614" s="199">
        <f t="shared" si="9"/>
        <v>6150600</v>
      </c>
      <c r="N614" s="157" t="s">
        <v>3449</v>
      </c>
      <c r="O614" s="157" t="s">
        <v>3911</v>
      </c>
      <c r="P614" s="205"/>
      <c r="Q614" s="205"/>
      <c r="R614" s="205"/>
      <c r="S614" s="206"/>
    </row>
    <row r="615" spans="1:19" ht="29.1" customHeight="1">
      <c r="A615" s="166">
        <v>611</v>
      </c>
      <c r="B615" s="206"/>
      <c r="C615" s="206"/>
      <c r="D615" s="206"/>
      <c r="E615" s="206"/>
      <c r="F615" s="166" t="s">
        <v>3226</v>
      </c>
      <c r="G615" s="206" t="s">
        <v>3217</v>
      </c>
      <c r="H615" s="158" t="s">
        <v>3111</v>
      </c>
      <c r="I615" s="155" t="s">
        <v>37</v>
      </c>
      <c r="J615" s="201">
        <v>4254.3</v>
      </c>
      <c r="K615" s="201">
        <v>369</v>
      </c>
      <c r="L615" s="128">
        <v>1450</v>
      </c>
      <c r="M615" s="199">
        <f t="shared" si="9"/>
        <v>535050</v>
      </c>
      <c r="N615" s="157" t="s">
        <v>1821</v>
      </c>
      <c r="O615" s="157">
        <v>0</v>
      </c>
      <c r="P615" s="205"/>
      <c r="Q615" s="205"/>
      <c r="R615" s="205"/>
      <c r="S615" s="206"/>
    </row>
    <row r="616" spans="1:19" ht="29.1" customHeight="1">
      <c r="A616" s="166">
        <v>612</v>
      </c>
      <c r="B616" s="206"/>
      <c r="C616" s="206"/>
      <c r="D616" s="206"/>
      <c r="E616" s="206"/>
      <c r="F616" s="166" t="s">
        <v>3226</v>
      </c>
      <c r="G616" s="206" t="s">
        <v>3217</v>
      </c>
      <c r="H616" s="158" t="s">
        <v>841</v>
      </c>
      <c r="I616" s="155" t="s">
        <v>55</v>
      </c>
      <c r="J616" s="201">
        <v>2220.6</v>
      </c>
      <c r="K616" s="201">
        <v>940</v>
      </c>
      <c r="L616" s="128">
        <v>5400</v>
      </c>
      <c r="M616" s="199">
        <f t="shared" si="9"/>
        <v>5076000</v>
      </c>
      <c r="N616" s="157" t="s">
        <v>3450</v>
      </c>
      <c r="O616" s="157" t="s">
        <v>2168</v>
      </c>
      <c r="P616" s="205"/>
      <c r="Q616" s="205"/>
      <c r="R616" s="205"/>
      <c r="S616" s="206"/>
    </row>
    <row r="617" spans="1:19" ht="29.1" customHeight="1">
      <c r="A617" s="166">
        <v>613</v>
      </c>
      <c r="B617" s="206"/>
      <c r="C617" s="206"/>
      <c r="D617" s="206"/>
      <c r="E617" s="206"/>
      <c r="F617" s="166" t="s">
        <v>3226</v>
      </c>
      <c r="G617" s="206" t="s">
        <v>3217</v>
      </c>
      <c r="H617" s="158" t="s">
        <v>840</v>
      </c>
      <c r="I617" s="155" t="s">
        <v>55</v>
      </c>
      <c r="J617" s="201">
        <v>1508.2</v>
      </c>
      <c r="K617" s="201">
        <v>725</v>
      </c>
      <c r="L617" s="128">
        <v>5400</v>
      </c>
      <c r="M617" s="199">
        <f t="shared" si="9"/>
        <v>3915000</v>
      </c>
      <c r="N617" s="157" t="s">
        <v>3450</v>
      </c>
      <c r="O617" s="157" t="s">
        <v>2168</v>
      </c>
      <c r="P617" s="205"/>
      <c r="Q617" s="205"/>
      <c r="R617" s="205"/>
      <c r="S617" s="206"/>
    </row>
    <row r="618" spans="1:19" ht="29.1" customHeight="1">
      <c r="A618" s="166">
        <v>614</v>
      </c>
      <c r="B618" s="206"/>
      <c r="C618" s="206"/>
      <c r="D618" s="206"/>
      <c r="E618" s="206"/>
      <c r="F618" s="166" t="s">
        <v>3226</v>
      </c>
      <c r="G618" s="206" t="s">
        <v>3217</v>
      </c>
      <c r="H618" s="158" t="s">
        <v>839</v>
      </c>
      <c r="I618" s="155" t="s">
        <v>55</v>
      </c>
      <c r="J618" s="201">
        <v>1389.9</v>
      </c>
      <c r="K618" s="201">
        <v>1094</v>
      </c>
      <c r="L618" s="128">
        <v>5400</v>
      </c>
      <c r="M618" s="199">
        <f t="shared" si="9"/>
        <v>5907600</v>
      </c>
      <c r="N618" s="157" t="s">
        <v>3313</v>
      </c>
      <c r="O618" s="157" t="s">
        <v>2390</v>
      </c>
      <c r="P618" s="205"/>
      <c r="Q618" s="205"/>
      <c r="R618" s="205"/>
      <c r="S618" s="206"/>
    </row>
    <row r="619" spans="1:19" ht="29.1" customHeight="1">
      <c r="A619" s="166">
        <v>615</v>
      </c>
      <c r="B619" s="206"/>
      <c r="C619" s="206"/>
      <c r="D619" s="206"/>
      <c r="E619" s="206"/>
      <c r="F619" s="166" t="s">
        <v>3226</v>
      </c>
      <c r="G619" s="206" t="s">
        <v>3217</v>
      </c>
      <c r="H619" s="158" t="s">
        <v>853</v>
      </c>
      <c r="I619" s="155" t="s">
        <v>166</v>
      </c>
      <c r="J619" s="201">
        <v>902.2</v>
      </c>
      <c r="K619" s="201">
        <v>635</v>
      </c>
      <c r="L619" s="128">
        <v>1780</v>
      </c>
      <c r="M619" s="199">
        <f t="shared" si="9"/>
        <v>1130300</v>
      </c>
      <c r="N619" s="157" t="s">
        <v>1821</v>
      </c>
      <c r="O619" s="157">
        <v>0</v>
      </c>
      <c r="P619" s="205"/>
      <c r="Q619" s="205"/>
      <c r="R619" s="205"/>
      <c r="S619" s="206"/>
    </row>
    <row r="620" spans="1:19" ht="29.1" customHeight="1">
      <c r="A620" s="166">
        <v>616</v>
      </c>
      <c r="B620" s="206"/>
      <c r="C620" s="206"/>
      <c r="D620" s="206"/>
      <c r="E620" s="206"/>
      <c r="F620" s="166" t="s">
        <v>3226</v>
      </c>
      <c r="G620" s="206" t="s">
        <v>3217</v>
      </c>
      <c r="H620" s="158" t="s">
        <v>852</v>
      </c>
      <c r="I620" s="155" t="s">
        <v>119</v>
      </c>
      <c r="J620" s="201">
        <v>690</v>
      </c>
      <c r="K620" s="201">
        <v>186</v>
      </c>
      <c r="L620" s="128">
        <v>1780</v>
      </c>
      <c r="M620" s="199">
        <f t="shared" si="9"/>
        <v>331080</v>
      </c>
      <c r="N620" s="157" t="s">
        <v>1821</v>
      </c>
      <c r="O620" s="157">
        <v>0</v>
      </c>
      <c r="P620" s="205"/>
      <c r="Q620" s="205"/>
      <c r="R620" s="205"/>
      <c r="S620" s="206"/>
    </row>
    <row r="621" spans="1:19" ht="29.1" customHeight="1">
      <c r="A621" s="166">
        <v>617</v>
      </c>
      <c r="B621" s="206"/>
      <c r="C621" s="206"/>
      <c r="D621" s="206"/>
      <c r="E621" s="206"/>
      <c r="F621" s="166" t="s">
        <v>3226</v>
      </c>
      <c r="G621" s="206" t="s">
        <v>3217</v>
      </c>
      <c r="H621" s="158" t="s">
        <v>838</v>
      </c>
      <c r="I621" s="155" t="s">
        <v>55</v>
      </c>
      <c r="J621" s="201">
        <v>2999.1</v>
      </c>
      <c r="K621" s="201">
        <v>362</v>
      </c>
      <c r="L621" s="128">
        <v>4690</v>
      </c>
      <c r="M621" s="199">
        <f t="shared" si="9"/>
        <v>1697780</v>
      </c>
      <c r="N621" s="157" t="s">
        <v>3451</v>
      </c>
      <c r="O621" s="157" t="s">
        <v>3912</v>
      </c>
      <c r="P621" s="205"/>
      <c r="Q621" s="205"/>
      <c r="R621" s="205"/>
      <c r="S621" s="206"/>
    </row>
    <row r="622" spans="1:19" ht="29.1" customHeight="1">
      <c r="A622" s="166">
        <v>618</v>
      </c>
      <c r="B622" s="206"/>
      <c r="C622" s="206"/>
      <c r="D622" s="206"/>
      <c r="E622" s="206"/>
      <c r="F622" s="166" t="s">
        <v>3226</v>
      </c>
      <c r="G622" s="206" t="s">
        <v>3217</v>
      </c>
      <c r="H622" s="158" t="s">
        <v>837</v>
      </c>
      <c r="I622" s="155" t="s">
        <v>55</v>
      </c>
      <c r="J622" s="201">
        <v>1626</v>
      </c>
      <c r="K622" s="201">
        <v>580</v>
      </c>
      <c r="L622" s="128">
        <v>5400</v>
      </c>
      <c r="M622" s="199">
        <f t="shared" si="9"/>
        <v>3132000</v>
      </c>
      <c r="N622" s="157" t="s">
        <v>3303</v>
      </c>
      <c r="O622" s="157">
        <v>1021</v>
      </c>
      <c r="P622" s="205"/>
      <c r="Q622" s="205"/>
      <c r="R622" s="205"/>
      <c r="S622" s="206"/>
    </row>
    <row r="623" spans="1:19" ht="29.1" customHeight="1">
      <c r="A623" s="166">
        <v>619</v>
      </c>
      <c r="B623" s="206"/>
      <c r="C623" s="206"/>
      <c r="D623" s="206"/>
      <c r="E623" s="206"/>
      <c r="F623" s="166" t="s">
        <v>3226</v>
      </c>
      <c r="G623" s="206" t="s">
        <v>3217</v>
      </c>
      <c r="H623" s="158" t="s">
        <v>836</v>
      </c>
      <c r="I623" s="155" t="s">
        <v>55</v>
      </c>
      <c r="J623" s="201">
        <v>998.9</v>
      </c>
      <c r="K623" s="201">
        <v>472</v>
      </c>
      <c r="L623" s="128">
        <v>5400</v>
      </c>
      <c r="M623" s="199">
        <f t="shared" si="9"/>
        <v>2548800</v>
      </c>
      <c r="N623" s="157" t="s">
        <v>3383</v>
      </c>
      <c r="O623" s="157" t="s">
        <v>2345</v>
      </c>
      <c r="P623" s="205"/>
      <c r="Q623" s="205"/>
      <c r="R623" s="205"/>
      <c r="S623" s="206"/>
    </row>
    <row r="624" spans="1:19" ht="29.1" customHeight="1">
      <c r="A624" s="166">
        <v>620</v>
      </c>
      <c r="B624" s="206"/>
      <c r="C624" s="206"/>
      <c r="D624" s="206"/>
      <c r="E624" s="206"/>
      <c r="F624" s="166" t="s">
        <v>3226</v>
      </c>
      <c r="G624" s="206" t="s">
        <v>3217</v>
      </c>
      <c r="H624" s="158" t="s">
        <v>835</v>
      </c>
      <c r="I624" s="155" t="s">
        <v>55</v>
      </c>
      <c r="J624" s="201">
        <v>1007.7</v>
      </c>
      <c r="K624" s="201">
        <v>717</v>
      </c>
      <c r="L624" s="128">
        <v>5400</v>
      </c>
      <c r="M624" s="199">
        <f t="shared" si="9"/>
        <v>3871800</v>
      </c>
      <c r="N624" s="157" t="s">
        <v>3444</v>
      </c>
      <c r="O624" s="157">
        <v>962</v>
      </c>
      <c r="P624" s="205"/>
      <c r="Q624" s="205"/>
      <c r="R624" s="205"/>
      <c r="S624" s="206"/>
    </row>
    <row r="625" spans="1:19" ht="29.1" customHeight="1">
      <c r="A625" s="166">
        <v>621</v>
      </c>
      <c r="B625" s="206"/>
      <c r="C625" s="206"/>
      <c r="D625" s="206"/>
      <c r="E625" s="206"/>
      <c r="F625" s="166" t="s">
        <v>3226</v>
      </c>
      <c r="G625" s="206" t="s">
        <v>3217</v>
      </c>
      <c r="H625" s="158" t="s">
        <v>834</v>
      </c>
      <c r="I625" s="155" t="s">
        <v>55</v>
      </c>
      <c r="J625" s="201">
        <v>930.1</v>
      </c>
      <c r="K625" s="201">
        <v>930</v>
      </c>
      <c r="L625" s="128">
        <v>4690</v>
      </c>
      <c r="M625" s="199">
        <f t="shared" si="9"/>
        <v>4361700</v>
      </c>
      <c r="N625" s="157" t="s">
        <v>3444</v>
      </c>
      <c r="O625" s="157">
        <v>962</v>
      </c>
      <c r="P625" s="205"/>
      <c r="Q625" s="205"/>
      <c r="R625" s="205"/>
      <c r="S625" s="206"/>
    </row>
    <row r="626" spans="1:19" ht="29.1" customHeight="1">
      <c r="A626" s="166">
        <v>622</v>
      </c>
      <c r="B626" s="206"/>
      <c r="C626" s="206"/>
      <c r="D626" s="206"/>
      <c r="E626" s="206"/>
      <c r="F626" s="166" t="s">
        <v>3226</v>
      </c>
      <c r="G626" s="206" t="s">
        <v>3217</v>
      </c>
      <c r="H626" s="158" t="s">
        <v>851</v>
      </c>
      <c r="I626" s="155" t="s">
        <v>166</v>
      </c>
      <c r="J626" s="201">
        <v>1246.4000000000001</v>
      </c>
      <c r="K626" s="201">
        <v>247</v>
      </c>
      <c r="L626" s="128">
        <v>1610</v>
      </c>
      <c r="M626" s="199">
        <f t="shared" si="9"/>
        <v>397670</v>
      </c>
      <c r="N626" s="157" t="s">
        <v>1821</v>
      </c>
      <c r="O626" s="157">
        <v>0</v>
      </c>
      <c r="P626" s="205"/>
      <c r="Q626" s="205"/>
      <c r="R626" s="205"/>
      <c r="S626" s="206"/>
    </row>
    <row r="627" spans="1:19" ht="29.1" customHeight="1">
      <c r="A627" s="166">
        <v>623</v>
      </c>
      <c r="B627" s="206"/>
      <c r="C627" s="206"/>
      <c r="D627" s="206"/>
      <c r="E627" s="206"/>
      <c r="F627" s="166" t="s">
        <v>3226</v>
      </c>
      <c r="G627" s="206" t="s">
        <v>3217</v>
      </c>
      <c r="H627" s="158" t="s">
        <v>833</v>
      </c>
      <c r="I627" s="155" t="s">
        <v>55</v>
      </c>
      <c r="J627" s="201">
        <v>3033.4</v>
      </c>
      <c r="K627" s="201">
        <v>105</v>
      </c>
      <c r="L627" s="128">
        <v>4690</v>
      </c>
      <c r="M627" s="199">
        <f t="shared" si="9"/>
        <v>492450</v>
      </c>
      <c r="N627" s="157" t="s">
        <v>3299</v>
      </c>
      <c r="O627" s="157" t="s">
        <v>3910</v>
      </c>
      <c r="P627" s="205"/>
      <c r="Q627" s="205"/>
      <c r="R627" s="205"/>
      <c r="S627" s="206"/>
    </row>
    <row r="628" spans="1:19" ht="29.1" customHeight="1">
      <c r="A628" s="166">
        <v>624</v>
      </c>
      <c r="B628" s="206"/>
      <c r="C628" s="206"/>
      <c r="D628" s="206"/>
      <c r="E628" s="206"/>
      <c r="F628" s="166" t="s">
        <v>3226</v>
      </c>
      <c r="G628" s="206" t="s">
        <v>3217</v>
      </c>
      <c r="H628" s="158" t="s">
        <v>832</v>
      </c>
      <c r="I628" s="155" t="s">
        <v>55</v>
      </c>
      <c r="J628" s="201">
        <v>2937.7</v>
      </c>
      <c r="K628" s="201">
        <v>2646</v>
      </c>
      <c r="L628" s="128">
        <v>4860</v>
      </c>
      <c r="M628" s="199">
        <f t="shared" si="9"/>
        <v>12859560</v>
      </c>
      <c r="N628" s="157" t="s">
        <v>3452</v>
      </c>
      <c r="O628" s="157" t="s">
        <v>3913</v>
      </c>
      <c r="P628" s="205"/>
      <c r="Q628" s="205"/>
      <c r="R628" s="205"/>
      <c r="S628" s="206"/>
    </row>
    <row r="629" spans="1:19" ht="29.1" customHeight="1">
      <c r="A629" s="166">
        <v>625</v>
      </c>
      <c r="B629" s="206"/>
      <c r="C629" s="206"/>
      <c r="D629" s="206"/>
      <c r="E629" s="206"/>
      <c r="F629" s="166" t="s">
        <v>3226</v>
      </c>
      <c r="G629" s="206" t="s">
        <v>3217</v>
      </c>
      <c r="H629" s="158" t="s">
        <v>714</v>
      </c>
      <c r="I629" s="155" t="s">
        <v>54</v>
      </c>
      <c r="J629" s="201">
        <v>218</v>
      </c>
      <c r="K629" s="201">
        <v>218</v>
      </c>
      <c r="L629" s="128">
        <v>4040</v>
      </c>
      <c r="M629" s="199">
        <f t="shared" si="9"/>
        <v>880720</v>
      </c>
      <c r="N629" s="157" t="s">
        <v>3453</v>
      </c>
      <c r="O629" s="157">
        <v>973</v>
      </c>
      <c r="P629" s="205"/>
      <c r="Q629" s="205"/>
      <c r="R629" s="205"/>
      <c r="S629" s="206"/>
    </row>
    <row r="630" spans="1:19" ht="29.1" customHeight="1">
      <c r="A630" s="166">
        <v>626</v>
      </c>
      <c r="B630" s="206"/>
      <c r="C630" s="206"/>
      <c r="D630" s="206"/>
      <c r="E630" s="206"/>
      <c r="F630" s="166" t="s">
        <v>3226</v>
      </c>
      <c r="G630" s="206" t="s">
        <v>3217</v>
      </c>
      <c r="H630" s="158" t="s">
        <v>3113</v>
      </c>
      <c r="I630" s="155" t="s">
        <v>37</v>
      </c>
      <c r="J630" s="201">
        <v>1467.1</v>
      </c>
      <c r="K630" s="201">
        <v>185</v>
      </c>
      <c r="L630" s="128">
        <v>1450</v>
      </c>
      <c r="M630" s="199">
        <f t="shared" si="9"/>
        <v>268250</v>
      </c>
      <c r="N630" s="157" t="s">
        <v>1821</v>
      </c>
      <c r="O630" s="157">
        <v>0</v>
      </c>
      <c r="P630" s="205"/>
      <c r="Q630" s="205"/>
      <c r="R630" s="205"/>
      <c r="S630" s="206"/>
    </row>
    <row r="631" spans="1:19" ht="29.1" customHeight="1">
      <c r="A631" s="166">
        <v>627</v>
      </c>
      <c r="B631" s="206"/>
      <c r="C631" s="206"/>
      <c r="D631" s="206"/>
      <c r="E631" s="206"/>
      <c r="F631" s="166" t="s">
        <v>3226</v>
      </c>
      <c r="G631" s="206" t="s">
        <v>3217</v>
      </c>
      <c r="H631" s="158" t="s">
        <v>831</v>
      </c>
      <c r="I631" s="155" t="s">
        <v>55</v>
      </c>
      <c r="J631" s="201">
        <v>3491.9</v>
      </c>
      <c r="K631" s="201">
        <v>267</v>
      </c>
      <c r="L631" s="128">
        <v>5070</v>
      </c>
      <c r="M631" s="199">
        <f t="shared" si="9"/>
        <v>1353690</v>
      </c>
      <c r="N631" s="157" t="s">
        <v>3299</v>
      </c>
      <c r="O631" s="157" t="s">
        <v>3910</v>
      </c>
      <c r="P631" s="205"/>
      <c r="Q631" s="205"/>
      <c r="R631" s="205"/>
      <c r="S631" s="206"/>
    </row>
    <row r="632" spans="1:19" ht="29.1" customHeight="1">
      <c r="A632" s="166">
        <v>628</v>
      </c>
      <c r="B632" s="206"/>
      <c r="C632" s="206"/>
      <c r="D632" s="206"/>
      <c r="E632" s="206"/>
      <c r="F632" s="166" t="s">
        <v>3226</v>
      </c>
      <c r="G632" s="206" t="s">
        <v>3217</v>
      </c>
      <c r="H632" s="158" t="s">
        <v>3117</v>
      </c>
      <c r="I632" s="155" t="s">
        <v>45</v>
      </c>
      <c r="J632" s="201">
        <v>1016.7</v>
      </c>
      <c r="K632" s="201">
        <v>102</v>
      </c>
      <c r="L632" s="128">
        <v>1450</v>
      </c>
      <c r="M632" s="199">
        <f t="shared" si="9"/>
        <v>147900</v>
      </c>
      <c r="N632" s="157" t="s">
        <v>1821</v>
      </c>
      <c r="O632" s="157">
        <v>0</v>
      </c>
      <c r="P632" s="205"/>
      <c r="Q632" s="205"/>
      <c r="R632" s="205"/>
      <c r="S632" s="206"/>
    </row>
    <row r="633" spans="1:19" ht="29.1" customHeight="1">
      <c r="A633" s="166">
        <v>629</v>
      </c>
      <c r="B633" s="206"/>
      <c r="C633" s="206"/>
      <c r="D633" s="206"/>
      <c r="E633" s="206"/>
      <c r="F633" s="166" t="s">
        <v>3226</v>
      </c>
      <c r="G633" s="206" t="s">
        <v>3217</v>
      </c>
      <c r="H633" s="158" t="s">
        <v>3118</v>
      </c>
      <c r="I633" s="155" t="s">
        <v>37</v>
      </c>
      <c r="J633" s="201">
        <v>1983.5</v>
      </c>
      <c r="K633" s="201">
        <v>236</v>
      </c>
      <c r="L633" s="128">
        <v>1710</v>
      </c>
      <c r="M633" s="199">
        <f t="shared" si="9"/>
        <v>403560</v>
      </c>
      <c r="N633" s="157" t="s">
        <v>1821</v>
      </c>
      <c r="O633" s="157">
        <v>0</v>
      </c>
      <c r="P633" s="205"/>
      <c r="Q633" s="205"/>
      <c r="R633" s="205"/>
      <c r="S633" s="206"/>
    </row>
    <row r="634" spans="1:19" ht="29.1" customHeight="1">
      <c r="A634" s="166">
        <v>630</v>
      </c>
      <c r="B634" s="206"/>
      <c r="C634" s="206"/>
      <c r="D634" s="206"/>
      <c r="E634" s="206"/>
      <c r="F634" s="166" t="s">
        <v>3226</v>
      </c>
      <c r="G634" s="206" t="s">
        <v>3217</v>
      </c>
      <c r="H634" s="158" t="s">
        <v>850</v>
      </c>
      <c r="I634" s="155" t="s">
        <v>370</v>
      </c>
      <c r="J634" s="201">
        <v>24494.799999999999</v>
      </c>
      <c r="K634" s="201">
        <v>646</v>
      </c>
      <c r="L634" s="128">
        <v>1780</v>
      </c>
      <c r="M634" s="199">
        <f t="shared" si="9"/>
        <v>1149880</v>
      </c>
      <c r="N634" s="157" t="s">
        <v>3191</v>
      </c>
      <c r="O634" s="157">
        <v>0</v>
      </c>
      <c r="P634" s="205"/>
      <c r="Q634" s="205"/>
      <c r="R634" s="205"/>
      <c r="S634" s="206"/>
    </row>
    <row r="635" spans="1:19" ht="29.1" customHeight="1">
      <c r="A635" s="166">
        <v>631</v>
      </c>
      <c r="B635" s="206"/>
      <c r="C635" s="206"/>
      <c r="D635" s="206"/>
      <c r="E635" s="206"/>
      <c r="F635" s="166" t="s">
        <v>3226</v>
      </c>
      <c r="G635" s="206" t="s">
        <v>3217</v>
      </c>
      <c r="H635" s="158" t="s">
        <v>733</v>
      </c>
      <c r="I635" s="155" t="s">
        <v>54</v>
      </c>
      <c r="J635" s="201">
        <v>35</v>
      </c>
      <c r="K635" s="201">
        <v>4</v>
      </c>
      <c r="L635" s="128">
        <v>5330</v>
      </c>
      <c r="M635" s="199">
        <f t="shared" si="9"/>
        <v>21320</v>
      </c>
      <c r="N635" s="157" t="s">
        <v>3179</v>
      </c>
      <c r="O635" s="157">
        <v>0</v>
      </c>
      <c r="P635" s="205"/>
      <c r="Q635" s="205"/>
      <c r="R635" s="205"/>
      <c r="S635" s="206"/>
    </row>
    <row r="636" spans="1:19" ht="29.1" customHeight="1">
      <c r="A636" s="166">
        <v>632</v>
      </c>
      <c r="B636" s="206"/>
      <c r="C636" s="206"/>
      <c r="D636" s="206"/>
      <c r="E636" s="206"/>
      <c r="F636" s="166" t="s">
        <v>3226</v>
      </c>
      <c r="G636" s="206" t="s">
        <v>3217</v>
      </c>
      <c r="H636" s="158" t="s">
        <v>731</v>
      </c>
      <c r="I636" s="155" t="s">
        <v>54</v>
      </c>
      <c r="J636" s="201">
        <v>1748</v>
      </c>
      <c r="K636" s="201">
        <v>393</v>
      </c>
      <c r="L636" s="128">
        <v>5030</v>
      </c>
      <c r="M636" s="199">
        <f t="shared" si="9"/>
        <v>1976790</v>
      </c>
      <c r="N636" s="157" t="s">
        <v>3454</v>
      </c>
      <c r="O636" s="157" t="s">
        <v>2276</v>
      </c>
      <c r="P636" s="205"/>
      <c r="Q636" s="205"/>
      <c r="R636" s="205"/>
      <c r="S636" s="206"/>
    </row>
    <row r="637" spans="1:19" ht="29.1" customHeight="1">
      <c r="A637" s="166">
        <v>633</v>
      </c>
      <c r="B637" s="206"/>
      <c r="C637" s="206"/>
      <c r="D637" s="206"/>
      <c r="E637" s="206"/>
      <c r="F637" s="166" t="s">
        <v>3226</v>
      </c>
      <c r="G637" s="206" t="s">
        <v>3217</v>
      </c>
      <c r="H637" s="158" t="s">
        <v>735</v>
      </c>
      <c r="I637" s="155" t="s">
        <v>736</v>
      </c>
      <c r="J637" s="201">
        <v>660</v>
      </c>
      <c r="K637" s="201">
        <v>240</v>
      </c>
      <c r="L637" s="128">
        <v>7230</v>
      </c>
      <c r="M637" s="199">
        <f t="shared" si="9"/>
        <v>1735200</v>
      </c>
      <c r="N637" s="157" t="s">
        <v>3299</v>
      </c>
      <c r="O637" s="157" t="s">
        <v>3914</v>
      </c>
      <c r="P637" s="205"/>
      <c r="Q637" s="205"/>
      <c r="R637" s="205"/>
      <c r="S637" s="206"/>
    </row>
    <row r="638" spans="1:19" ht="29.1" customHeight="1">
      <c r="A638" s="166">
        <v>634</v>
      </c>
      <c r="B638" s="206"/>
      <c r="C638" s="206"/>
      <c r="D638" s="206"/>
      <c r="E638" s="206"/>
      <c r="F638" s="166" t="s">
        <v>3226</v>
      </c>
      <c r="G638" s="206" t="s">
        <v>3217</v>
      </c>
      <c r="H638" s="158" t="s">
        <v>734</v>
      </c>
      <c r="I638" s="155" t="s">
        <v>54</v>
      </c>
      <c r="J638" s="201">
        <v>69</v>
      </c>
      <c r="K638" s="201">
        <v>69</v>
      </c>
      <c r="L638" s="128">
        <v>1120</v>
      </c>
      <c r="M638" s="199">
        <f t="shared" si="9"/>
        <v>77280</v>
      </c>
      <c r="N638" s="157" t="s">
        <v>3191</v>
      </c>
      <c r="O638" s="157">
        <v>0</v>
      </c>
      <c r="P638" s="205"/>
      <c r="Q638" s="205"/>
      <c r="R638" s="205"/>
      <c r="S638" s="206"/>
    </row>
    <row r="639" spans="1:19" ht="29.1" customHeight="1">
      <c r="A639" s="166">
        <v>635</v>
      </c>
      <c r="B639" s="206"/>
      <c r="C639" s="206"/>
      <c r="D639" s="206"/>
      <c r="E639" s="206"/>
      <c r="F639" s="166" t="s">
        <v>3226</v>
      </c>
      <c r="G639" s="206" t="s">
        <v>3217</v>
      </c>
      <c r="H639" s="158" t="s">
        <v>760</v>
      </c>
      <c r="I639" s="155" t="s">
        <v>54</v>
      </c>
      <c r="J639" s="201">
        <v>93</v>
      </c>
      <c r="K639" s="201">
        <v>93</v>
      </c>
      <c r="L639" s="128">
        <v>1650</v>
      </c>
      <c r="M639" s="199">
        <f t="shared" si="9"/>
        <v>153450</v>
      </c>
      <c r="N639" s="157" t="s">
        <v>3191</v>
      </c>
      <c r="O639" s="157">
        <v>0</v>
      </c>
      <c r="P639" s="205"/>
      <c r="Q639" s="205"/>
      <c r="R639" s="205"/>
      <c r="S639" s="206"/>
    </row>
    <row r="640" spans="1:19" ht="29.1" customHeight="1">
      <c r="A640" s="166">
        <v>636</v>
      </c>
      <c r="B640" s="206"/>
      <c r="C640" s="206"/>
      <c r="D640" s="206"/>
      <c r="E640" s="206"/>
      <c r="F640" s="166" t="s">
        <v>3226</v>
      </c>
      <c r="G640" s="206" t="s">
        <v>3217</v>
      </c>
      <c r="H640" s="158" t="s">
        <v>755</v>
      </c>
      <c r="I640" s="155" t="s">
        <v>54</v>
      </c>
      <c r="J640" s="201">
        <v>26</v>
      </c>
      <c r="K640" s="201">
        <v>26</v>
      </c>
      <c r="L640" s="128">
        <v>6870</v>
      </c>
      <c r="M640" s="199">
        <f t="shared" si="9"/>
        <v>178620</v>
      </c>
      <c r="N640" s="157" t="s">
        <v>3191</v>
      </c>
      <c r="O640" s="157">
        <v>0</v>
      </c>
      <c r="P640" s="205"/>
      <c r="Q640" s="205"/>
      <c r="R640" s="205"/>
      <c r="S640" s="206"/>
    </row>
    <row r="641" spans="1:19" ht="29.1" customHeight="1">
      <c r="A641" s="166">
        <v>637</v>
      </c>
      <c r="B641" s="206"/>
      <c r="C641" s="206"/>
      <c r="D641" s="206"/>
      <c r="E641" s="206"/>
      <c r="F641" s="166" t="s">
        <v>3226</v>
      </c>
      <c r="G641" s="206" t="s">
        <v>3217</v>
      </c>
      <c r="H641" s="158" t="s">
        <v>738</v>
      </c>
      <c r="I641" s="155" t="s">
        <v>54</v>
      </c>
      <c r="J641" s="201">
        <v>401</v>
      </c>
      <c r="K641" s="201">
        <v>220</v>
      </c>
      <c r="L641" s="128">
        <v>5030</v>
      </c>
      <c r="M641" s="199">
        <f t="shared" si="9"/>
        <v>1106600</v>
      </c>
      <c r="N641" s="157" t="s">
        <v>3455</v>
      </c>
      <c r="O641" s="157">
        <v>919</v>
      </c>
      <c r="P641" s="205"/>
      <c r="Q641" s="205"/>
      <c r="R641" s="205"/>
      <c r="S641" s="206"/>
    </row>
    <row r="642" spans="1:19" ht="29.1" customHeight="1">
      <c r="A642" s="166">
        <v>638</v>
      </c>
      <c r="B642" s="206"/>
      <c r="C642" s="206"/>
      <c r="D642" s="206"/>
      <c r="E642" s="206"/>
      <c r="F642" s="166" t="s">
        <v>3226</v>
      </c>
      <c r="G642" s="206" t="s">
        <v>3217</v>
      </c>
      <c r="H642" s="158" t="s">
        <v>739</v>
      </c>
      <c r="I642" s="155" t="s">
        <v>54</v>
      </c>
      <c r="J642" s="201">
        <v>220</v>
      </c>
      <c r="K642" s="201">
        <v>220</v>
      </c>
      <c r="L642" s="128">
        <v>1050</v>
      </c>
      <c r="M642" s="199">
        <f t="shared" si="9"/>
        <v>231000</v>
      </c>
      <c r="N642" s="157" t="s">
        <v>3191</v>
      </c>
      <c r="O642" s="157">
        <v>0</v>
      </c>
      <c r="P642" s="205"/>
      <c r="Q642" s="205"/>
      <c r="R642" s="205"/>
      <c r="S642" s="206"/>
    </row>
    <row r="643" spans="1:19" ht="29.1" customHeight="1">
      <c r="A643" s="166">
        <v>639</v>
      </c>
      <c r="B643" s="206"/>
      <c r="C643" s="206"/>
      <c r="D643" s="206"/>
      <c r="E643" s="206"/>
      <c r="F643" s="166" t="s">
        <v>3226</v>
      </c>
      <c r="G643" s="206" t="s">
        <v>3217</v>
      </c>
      <c r="H643" s="158" t="s">
        <v>737</v>
      </c>
      <c r="I643" s="155" t="s">
        <v>119</v>
      </c>
      <c r="J643" s="201">
        <v>139</v>
      </c>
      <c r="K643" s="201">
        <v>139</v>
      </c>
      <c r="L643" s="128">
        <v>1050</v>
      </c>
      <c r="M643" s="199">
        <f t="shared" si="9"/>
        <v>145950</v>
      </c>
      <c r="N643" s="157" t="s">
        <v>3295</v>
      </c>
      <c r="O643" s="157">
        <v>895</v>
      </c>
      <c r="P643" s="205"/>
      <c r="Q643" s="205"/>
      <c r="R643" s="205"/>
      <c r="S643" s="206"/>
    </row>
    <row r="644" spans="1:19" ht="29.1" customHeight="1">
      <c r="A644" s="166">
        <v>640</v>
      </c>
      <c r="B644" s="206"/>
      <c r="C644" s="206"/>
      <c r="D644" s="206"/>
      <c r="E644" s="206"/>
      <c r="F644" s="166" t="s">
        <v>3226</v>
      </c>
      <c r="G644" s="206" t="s">
        <v>3217</v>
      </c>
      <c r="H644" s="158" t="s">
        <v>741</v>
      </c>
      <c r="I644" s="155" t="s">
        <v>54</v>
      </c>
      <c r="J644" s="201">
        <v>171</v>
      </c>
      <c r="K644" s="201">
        <v>61</v>
      </c>
      <c r="L644" s="128">
        <v>1050</v>
      </c>
      <c r="M644" s="199">
        <f t="shared" si="9"/>
        <v>64050</v>
      </c>
      <c r="N644" s="157" t="s">
        <v>3191</v>
      </c>
      <c r="O644" s="157">
        <v>0</v>
      </c>
      <c r="P644" s="205"/>
      <c r="Q644" s="205"/>
      <c r="R644" s="205"/>
      <c r="S644" s="206"/>
    </row>
    <row r="645" spans="1:19" ht="29.1" customHeight="1">
      <c r="A645" s="166">
        <v>641</v>
      </c>
      <c r="B645" s="206"/>
      <c r="C645" s="206"/>
      <c r="D645" s="206"/>
      <c r="E645" s="206"/>
      <c r="F645" s="166" t="s">
        <v>3226</v>
      </c>
      <c r="G645" s="206" t="s">
        <v>3217</v>
      </c>
      <c r="H645" s="158" t="s">
        <v>740</v>
      </c>
      <c r="I645" s="155" t="s">
        <v>119</v>
      </c>
      <c r="J645" s="201">
        <v>69</v>
      </c>
      <c r="K645" s="201">
        <v>69</v>
      </c>
      <c r="L645" s="128">
        <v>1050</v>
      </c>
      <c r="M645" s="199">
        <f t="shared" ref="M645:M708" si="10">K645*L645</f>
        <v>72450</v>
      </c>
      <c r="N645" s="157" t="s">
        <v>3191</v>
      </c>
      <c r="O645" s="157">
        <v>0</v>
      </c>
      <c r="P645" s="205"/>
      <c r="Q645" s="205"/>
      <c r="R645" s="205"/>
      <c r="S645" s="206"/>
    </row>
    <row r="646" spans="1:19" ht="29.1" customHeight="1">
      <c r="A646" s="166">
        <v>642</v>
      </c>
      <c r="B646" s="206"/>
      <c r="C646" s="206"/>
      <c r="D646" s="206"/>
      <c r="E646" s="206"/>
      <c r="F646" s="166" t="s">
        <v>3226</v>
      </c>
      <c r="G646" s="206" t="s">
        <v>3217</v>
      </c>
      <c r="H646" s="158" t="s">
        <v>746</v>
      </c>
      <c r="I646" s="155" t="s">
        <v>119</v>
      </c>
      <c r="J646" s="201">
        <v>370</v>
      </c>
      <c r="K646" s="201">
        <v>370</v>
      </c>
      <c r="L646" s="128">
        <v>1120</v>
      </c>
      <c r="M646" s="199">
        <f t="shared" si="10"/>
        <v>414400</v>
      </c>
      <c r="N646" s="157" t="s">
        <v>3191</v>
      </c>
      <c r="O646" s="157">
        <v>0</v>
      </c>
      <c r="P646" s="205"/>
      <c r="Q646" s="205"/>
      <c r="R646" s="205"/>
      <c r="S646" s="206"/>
    </row>
    <row r="647" spans="1:19" ht="29.1" customHeight="1">
      <c r="A647" s="166">
        <v>643</v>
      </c>
      <c r="B647" s="206"/>
      <c r="C647" s="206"/>
      <c r="D647" s="206"/>
      <c r="E647" s="206"/>
      <c r="F647" s="166" t="s">
        <v>3226</v>
      </c>
      <c r="G647" s="206" t="s">
        <v>3217</v>
      </c>
      <c r="H647" s="158" t="s">
        <v>743</v>
      </c>
      <c r="I647" s="155" t="s">
        <v>119</v>
      </c>
      <c r="J647" s="201">
        <v>347</v>
      </c>
      <c r="K647" s="201">
        <v>347</v>
      </c>
      <c r="L647" s="128">
        <v>1120</v>
      </c>
      <c r="M647" s="199">
        <f t="shared" si="10"/>
        <v>388640</v>
      </c>
      <c r="N647" s="157" t="s">
        <v>3191</v>
      </c>
      <c r="O647" s="157">
        <v>0</v>
      </c>
      <c r="P647" s="205"/>
      <c r="Q647" s="205"/>
      <c r="R647" s="205"/>
      <c r="S647" s="206"/>
    </row>
    <row r="648" spans="1:19" ht="29.1" customHeight="1">
      <c r="A648" s="166">
        <v>644</v>
      </c>
      <c r="B648" s="206"/>
      <c r="C648" s="206"/>
      <c r="D648" s="206"/>
      <c r="E648" s="206"/>
      <c r="F648" s="166" t="s">
        <v>3226</v>
      </c>
      <c r="G648" s="206" t="s">
        <v>3217</v>
      </c>
      <c r="H648" s="158" t="s">
        <v>744</v>
      </c>
      <c r="I648" s="155" t="s">
        <v>55</v>
      </c>
      <c r="J648" s="201">
        <v>192</v>
      </c>
      <c r="K648" s="201">
        <v>192</v>
      </c>
      <c r="L648" s="128">
        <v>1120</v>
      </c>
      <c r="M648" s="199">
        <f t="shared" si="10"/>
        <v>215040</v>
      </c>
      <c r="N648" s="157" t="s">
        <v>3191</v>
      </c>
      <c r="O648" s="157">
        <v>0</v>
      </c>
      <c r="P648" s="205"/>
      <c r="Q648" s="205"/>
      <c r="R648" s="205"/>
      <c r="S648" s="206"/>
    </row>
    <row r="649" spans="1:19" ht="29.1" customHeight="1">
      <c r="A649" s="166">
        <v>645</v>
      </c>
      <c r="B649" s="206"/>
      <c r="C649" s="206"/>
      <c r="D649" s="206"/>
      <c r="E649" s="206"/>
      <c r="F649" s="166" t="s">
        <v>3226</v>
      </c>
      <c r="G649" s="206" t="s">
        <v>3217</v>
      </c>
      <c r="H649" s="158" t="s">
        <v>689</v>
      </c>
      <c r="I649" s="155" t="s">
        <v>109</v>
      </c>
      <c r="J649" s="201">
        <v>3700</v>
      </c>
      <c r="K649" s="201">
        <v>3179</v>
      </c>
      <c r="L649" s="128">
        <v>1180</v>
      </c>
      <c r="M649" s="199">
        <f t="shared" si="10"/>
        <v>3751220</v>
      </c>
      <c r="N649" s="157" t="s">
        <v>3374</v>
      </c>
      <c r="O649" s="157" t="s">
        <v>3915</v>
      </c>
      <c r="P649" s="205"/>
      <c r="Q649" s="205"/>
      <c r="R649" s="205"/>
      <c r="S649" s="206"/>
    </row>
    <row r="650" spans="1:19" ht="29.1" customHeight="1">
      <c r="A650" s="166">
        <v>646</v>
      </c>
      <c r="B650" s="206"/>
      <c r="C650" s="206"/>
      <c r="D650" s="206"/>
      <c r="E650" s="206"/>
      <c r="F650" s="166" t="s">
        <v>3226</v>
      </c>
      <c r="G650" s="206" t="s">
        <v>3217</v>
      </c>
      <c r="H650" s="158" t="s">
        <v>687</v>
      </c>
      <c r="I650" s="155" t="s">
        <v>55</v>
      </c>
      <c r="J650" s="201">
        <v>179</v>
      </c>
      <c r="K650" s="201">
        <v>35</v>
      </c>
      <c r="L650" s="128">
        <v>1410</v>
      </c>
      <c r="M650" s="199">
        <f t="shared" si="10"/>
        <v>49350</v>
      </c>
      <c r="N650" s="157" t="s">
        <v>3191</v>
      </c>
      <c r="O650" s="157">
        <v>0</v>
      </c>
      <c r="P650" s="205"/>
      <c r="Q650" s="205"/>
      <c r="R650" s="205"/>
      <c r="S650" s="206"/>
    </row>
    <row r="651" spans="1:19" ht="29.1" customHeight="1">
      <c r="A651" s="166">
        <v>647</v>
      </c>
      <c r="B651" s="206"/>
      <c r="C651" s="206"/>
      <c r="D651" s="206"/>
      <c r="E651" s="206"/>
      <c r="F651" s="166" t="s">
        <v>3226</v>
      </c>
      <c r="G651" s="206" t="s">
        <v>3217</v>
      </c>
      <c r="H651" s="158" t="s">
        <v>820</v>
      </c>
      <c r="I651" s="155" t="s">
        <v>119</v>
      </c>
      <c r="J651" s="201">
        <v>1574</v>
      </c>
      <c r="K651" s="201">
        <v>80</v>
      </c>
      <c r="L651" s="128">
        <v>1120</v>
      </c>
      <c r="M651" s="199">
        <f t="shared" si="10"/>
        <v>89600</v>
      </c>
      <c r="N651" s="157" t="s">
        <v>3191</v>
      </c>
      <c r="O651" s="157">
        <v>0</v>
      </c>
      <c r="P651" s="205"/>
      <c r="Q651" s="205"/>
      <c r="R651" s="205"/>
      <c r="S651" s="206"/>
    </row>
    <row r="652" spans="1:19" ht="29.1" customHeight="1">
      <c r="A652" s="166">
        <v>648</v>
      </c>
      <c r="B652" s="206"/>
      <c r="C652" s="206"/>
      <c r="D652" s="206"/>
      <c r="E652" s="206"/>
      <c r="F652" s="166" t="s">
        <v>3226</v>
      </c>
      <c r="G652" s="206" t="s">
        <v>3217</v>
      </c>
      <c r="H652" s="158" t="s">
        <v>688</v>
      </c>
      <c r="I652" s="155" t="s">
        <v>54</v>
      </c>
      <c r="J652" s="201">
        <v>122</v>
      </c>
      <c r="K652" s="201">
        <v>121</v>
      </c>
      <c r="L652" s="128">
        <v>4300</v>
      </c>
      <c r="M652" s="199">
        <f t="shared" si="10"/>
        <v>520300</v>
      </c>
      <c r="N652" s="157" t="s">
        <v>3456</v>
      </c>
      <c r="O652" s="157">
        <v>0</v>
      </c>
      <c r="P652" s="205"/>
      <c r="Q652" s="205"/>
      <c r="R652" s="205"/>
      <c r="S652" s="206"/>
    </row>
    <row r="653" spans="1:19" ht="29.1" customHeight="1">
      <c r="A653" s="166">
        <v>649</v>
      </c>
      <c r="B653" s="206"/>
      <c r="C653" s="206"/>
      <c r="D653" s="206"/>
      <c r="E653" s="206"/>
      <c r="F653" s="166" t="s">
        <v>3226</v>
      </c>
      <c r="G653" s="206" t="s">
        <v>3217</v>
      </c>
      <c r="H653" s="158" t="s">
        <v>844</v>
      </c>
      <c r="I653" s="155" t="s">
        <v>55</v>
      </c>
      <c r="J653" s="201">
        <v>33.700000000000003</v>
      </c>
      <c r="K653" s="201">
        <v>33.700000000000003</v>
      </c>
      <c r="L653" s="128">
        <v>1450</v>
      </c>
      <c r="M653" s="199">
        <f t="shared" si="10"/>
        <v>48865.000000000007</v>
      </c>
      <c r="N653" s="157" t="s">
        <v>3191</v>
      </c>
      <c r="O653" s="157">
        <v>0</v>
      </c>
      <c r="P653" s="205"/>
      <c r="Q653" s="205"/>
      <c r="R653" s="205"/>
      <c r="S653" s="206"/>
    </row>
    <row r="654" spans="1:19" ht="29.1" customHeight="1">
      <c r="A654" s="166">
        <v>650</v>
      </c>
      <c r="B654" s="206"/>
      <c r="C654" s="206"/>
      <c r="D654" s="206"/>
      <c r="E654" s="206"/>
      <c r="F654" s="166" t="s">
        <v>3226</v>
      </c>
      <c r="G654" s="206" t="s">
        <v>3217</v>
      </c>
      <c r="H654" s="158" t="s">
        <v>3110</v>
      </c>
      <c r="I654" s="155" t="s">
        <v>37</v>
      </c>
      <c r="J654" s="201">
        <v>4873</v>
      </c>
      <c r="K654" s="201">
        <v>333</v>
      </c>
      <c r="L654" s="128">
        <v>1450</v>
      </c>
      <c r="M654" s="199">
        <f t="shared" si="10"/>
        <v>482850</v>
      </c>
      <c r="N654" s="157" t="s">
        <v>1821</v>
      </c>
      <c r="O654" s="157">
        <v>0</v>
      </c>
      <c r="P654" s="205"/>
      <c r="Q654" s="205"/>
      <c r="R654" s="205"/>
      <c r="S654" s="206"/>
    </row>
    <row r="655" spans="1:19" ht="29.1" customHeight="1">
      <c r="A655" s="166">
        <v>651</v>
      </c>
      <c r="B655" s="206"/>
      <c r="C655" s="206"/>
      <c r="D655" s="206"/>
      <c r="E655" s="206"/>
      <c r="F655" s="166" t="s">
        <v>3226</v>
      </c>
      <c r="G655" s="206" t="s">
        <v>3217</v>
      </c>
      <c r="H655" s="158" t="s">
        <v>842</v>
      </c>
      <c r="I655" s="155" t="s">
        <v>55</v>
      </c>
      <c r="J655" s="201">
        <v>16</v>
      </c>
      <c r="K655" s="201">
        <v>16</v>
      </c>
      <c r="L655" s="128">
        <v>5400</v>
      </c>
      <c r="M655" s="199">
        <f t="shared" si="10"/>
        <v>86400</v>
      </c>
      <c r="N655" s="157" t="s">
        <v>3457</v>
      </c>
      <c r="O655" s="157" t="s">
        <v>2168</v>
      </c>
      <c r="P655" s="205"/>
      <c r="Q655" s="205"/>
      <c r="R655" s="205"/>
      <c r="S655" s="206"/>
    </row>
    <row r="656" spans="1:19" ht="29.1" customHeight="1">
      <c r="A656" s="166">
        <v>652</v>
      </c>
      <c r="B656" s="206"/>
      <c r="C656" s="206"/>
      <c r="D656" s="206"/>
      <c r="E656" s="206"/>
      <c r="F656" s="166" t="s">
        <v>3226</v>
      </c>
      <c r="G656" s="206" t="s">
        <v>3217</v>
      </c>
      <c r="H656" s="158" t="s">
        <v>696</v>
      </c>
      <c r="I656" s="155" t="s">
        <v>55</v>
      </c>
      <c r="J656" s="201">
        <v>320</v>
      </c>
      <c r="K656" s="201">
        <v>320</v>
      </c>
      <c r="L656" s="128">
        <v>1780</v>
      </c>
      <c r="M656" s="199">
        <f t="shared" si="10"/>
        <v>569600</v>
      </c>
      <c r="N656" s="157" t="s">
        <v>3191</v>
      </c>
      <c r="O656" s="157">
        <v>0</v>
      </c>
      <c r="P656" s="205"/>
      <c r="Q656" s="205"/>
      <c r="R656" s="205"/>
      <c r="S656" s="206"/>
    </row>
    <row r="657" spans="1:19" ht="29.1" customHeight="1">
      <c r="A657" s="166">
        <v>653</v>
      </c>
      <c r="B657" s="206"/>
      <c r="C657" s="206"/>
      <c r="D657" s="206"/>
      <c r="E657" s="206"/>
      <c r="F657" s="166" t="s">
        <v>3226</v>
      </c>
      <c r="G657" s="206" t="s">
        <v>3217</v>
      </c>
      <c r="H657" s="158" t="s">
        <v>695</v>
      </c>
      <c r="I657" s="155" t="s">
        <v>55</v>
      </c>
      <c r="J657" s="201">
        <v>131</v>
      </c>
      <c r="K657" s="201">
        <v>131</v>
      </c>
      <c r="L657" s="128">
        <v>1780</v>
      </c>
      <c r="M657" s="199">
        <f t="shared" si="10"/>
        <v>233180</v>
      </c>
      <c r="N657" s="157" t="s">
        <v>3191</v>
      </c>
      <c r="O657" s="157">
        <v>0</v>
      </c>
      <c r="P657" s="205"/>
      <c r="Q657" s="205"/>
      <c r="R657" s="205"/>
      <c r="S657" s="206"/>
    </row>
    <row r="658" spans="1:19" ht="29.1" customHeight="1">
      <c r="A658" s="166">
        <v>654</v>
      </c>
      <c r="B658" s="206"/>
      <c r="C658" s="206"/>
      <c r="D658" s="206"/>
      <c r="E658" s="206"/>
      <c r="F658" s="166" t="s">
        <v>3226</v>
      </c>
      <c r="G658" s="206" t="s">
        <v>3217</v>
      </c>
      <c r="H658" s="158" t="s">
        <v>819</v>
      </c>
      <c r="I658" s="155" t="s">
        <v>119</v>
      </c>
      <c r="J658" s="201">
        <v>247</v>
      </c>
      <c r="K658" s="201">
        <v>28</v>
      </c>
      <c r="L658" s="128">
        <v>1780</v>
      </c>
      <c r="M658" s="199">
        <f t="shared" si="10"/>
        <v>49840</v>
      </c>
      <c r="N658" s="157" t="s">
        <v>3191</v>
      </c>
      <c r="O658" s="157">
        <v>0</v>
      </c>
      <c r="P658" s="205"/>
      <c r="Q658" s="205"/>
      <c r="R658" s="205"/>
      <c r="S658" s="206"/>
    </row>
    <row r="659" spans="1:19" ht="29.1" customHeight="1">
      <c r="A659" s="166">
        <v>655</v>
      </c>
      <c r="B659" s="206"/>
      <c r="C659" s="206"/>
      <c r="D659" s="206"/>
      <c r="E659" s="206"/>
      <c r="F659" s="166" t="s">
        <v>3226</v>
      </c>
      <c r="G659" s="206" t="s">
        <v>3217</v>
      </c>
      <c r="H659" s="158" t="s">
        <v>698</v>
      </c>
      <c r="I659" s="155" t="s">
        <v>55</v>
      </c>
      <c r="J659" s="201">
        <v>228</v>
      </c>
      <c r="K659" s="201">
        <v>171</v>
      </c>
      <c r="L659" s="128">
        <v>1780</v>
      </c>
      <c r="M659" s="199">
        <f t="shared" si="10"/>
        <v>304380</v>
      </c>
      <c r="N659" s="157" t="s">
        <v>3191</v>
      </c>
      <c r="O659" s="157">
        <v>0</v>
      </c>
      <c r="P659" s="205"/>
      <c r="Q659" s="205"/>
      <c r="R659" s="205"/>
      <c r="S659" s="206"/>
    </row>
    <row r="660" spans="1:19" ht="29.1" customHeight="1">
      <c r="A660" s="166">
        <v>656</v>
      </c>
      <c r="B660" s="206"/>
      <c r="C660" s="206"/>
      <c r="D660" s="206"/>
      <c r="E660" s="206"/>
      <c r="F660" s="166" t="s">
        <v>3226</v>
      </c>
      <c r="G660" s="206" t="s">
        <v>3217</v>
      </c>
      <c r="H660" s="158" t="s">
        <v>699</v>
      </c>
      <c r="I660" s="155" t="s">
        <v>55</v>
      </c>
      <c r="J660" s="201">
        <v>110</v>
      </c>
      <c r="K660" s="201">
        <v>71</v>
      </c>
      <c r="L660" s="128">
        <v>1780</v>
      </c>
      <c r="M660" s="199">
        <f t="shared" si="10"/>
        <v>126380</v>
      </c>
      <c r="N660" s="157" t="s">
        <v>3191</v>
      </c>
      <c r="O660" s="157">
        <v>0</v>
      </c>
      <c r="P660" s="205"/>
      <c r="Q660" s="205"/>
      <c r="R660" s="205"/>
      <c r="S660" s="206"/>
    </row>
    <row r="661" spans="1:19" ht="29.1" customHeight="1">
      <c r="A661" s="166">
        <v>657</v>
      </c>
      <c r="B661" s="206"/>
      <c r="C661" s="206"/>
      <c r="D661" s="206"/>
      <c r="E661" s="206"/>
      <c r="F661" s="166" t="s">
        <v>3226</v>
      </c>
      <c r="G661" s="206" t="s">
        <v>3217</v>
      </c>
      <c r="H661" s="158" t="s">
        <v>700</v>
      </c>
      <c r="I661" s="155" t="s">
        <v>55</v>
      </c>
      <c r="J661" s="201">
        <v>216</v>
      </c>
      <c r="K661" s="201">
        <v>116</v>
      </c>
      <c r="L661" s="128">
        <v>1780</v>
      </c>
      <c r="M661" s="199">
        <f t="shared" si="10"/>
        <v>206480</v>
      </c>
      <c r="N661" s="157" t="s">
        <v>3191</v>
      </c>
      <c r="O661" s="157">
        <v>0</v>
      </c>
      <c r="P661" s="205"/>
      <c r="Q661" s="205"/>
      <c r="R661" s="205"/>
      <c r="S661" s="206"/>
    </row>
    <row r="662" spans="1:19" ht="29.1" customHeight="1">
      <c r="A662" s="166">
        <v>658</v>
      </c>
      <c r="B662" s="206"/>
      <c r="C662" s="206"/>
      <c r="D662" s="206"/>
      <c r="E662" s="206"/>
      <c r="F662" s="166" t="s">
        <v>3226</v>
      </c>
      <c r="G662" s="206" t="s">
        <v>3217</v>
      </c>
      <c r="H662" s="158" t="s">
        <v>701</v>
      </c>
      <c r="I662" s="155" t="s">
        <v>55</v>
      </c>
      <c r="J662" s="201">
        <v>56</v>
      </c>
      <c r="K662" s="201">
        <v>2</v>
      </c>
      <c r="L662" s="128">
        <v>1450</v>
      </c>
      <c r="M662" s="199">
        <f t="shared" si="10"/>
        <v>2900</v>
      </c>
      <c r="N662" s="157" t="s">
        <v>3191</v>
      </c>
      <c r="O662" s="157">
        <v>0</v>
      </c>
      <c r="P662" s="205"/>
      <c r="Q662" s="205"/>
      <c r="R662" s="205"/>
      <c r="S662" s="206"/>
    </row>
    <row r="663" spans="1:19" ht="29.1" customHeight="1">
      <c r="A663" s="166">
        <v>659</v>
      </c>
      <c r="B663" s="206"/>
      <c r="C663" s="206"/>
      <c r="D663" s="206"/>
      <c r="E663" s="206"/>
      <c r="F663" s="166" t="s">
        <v>3226</v>
      </c>
      <c r="G663" s="206" t="s">
        <v>3217</v>
      </c>
      <c r="H663" s="158" t="s">
        <v>702</v>
      </c>
      <c r="I663" s="155" t="s">
        <v>54</v>
      </c>
      <c r="J663" s="201">
        <v>387</v>
      </c>
      <c r="K663" s="201">
        <v>182</v>
      </c>
      <c r="L663" s="128">
        <v>1780</v>
      </c>
      <c r="M663" s="199">
        <f t="shared" si="10"/>
        <v>323960</v>
      </c>
      <c r="N663" s="157" t="s">
        <v>3191</v>
      </c>
      <c r="O663" s="157">
        <v>0</v>
      </c>
      <c r="P663" s="205"/>
      <c r="Q663" s="205"/>
      <c r="R663" s="205"/>
      <c r="S663" s="206"/>
    </row>
    <row r="664" spans="1:19" ht="29.1" customHeight="1">
      <c r="A664" s="166">
        <v>660</v>
      </c>
      <c r="B664" s="206"/>
      <c r="C664" s="206"/>
      <c r="D664" s="206"/>
      <c r="E664" s="206"/>
      <c r="F664" s="166" t="s">
        <v>3226</v>
      </c>
      <c r="G664" s="206" t="s">
        <v>3217</v>
      </c>
      <c r="H664" s="158" t="s">
        <v>3115</v>
      </c>
      <c r="I664" s="155" t="s">
        <v>37</v>
      </c>
      <c r="J664" s="201">
        <v>2748</v>
      </c>
      <c r="K664" s="201">
        <v>234</v>
      </c>
      <c r="L664" s="128">
        <v>1450</v>
      </c>
      <c r="M664" s="199">
        <f t="shared" si="10"/>
        <v>339300</v>
      </c>
      <c r="N664" s="157" t="s">
        <v>3191</v>
      </c>
      <c r="O664" s="157">
        <v>0</v>
      </c>
      <c r="P664" s="205"/>
      <c r="Q664" s="205"/>
      <c r="R664" s="205"/>
      <c r="S664" s="206"/>
    </row>
    <row r="665" spans="1:19" ht="29.1" customHeight="1">
      <c r="A665" s="166">
        <v>661</v>
      </c>
      <c r="B665" s="206"/>
      <c r="C665" s="206"/>
      <c r="D665" s="206"/>
      <c r="E665" s="206"/>
      <c r="F665" s="166" t="s">
        <v>3226</v>
      </c>
      <c r="G665" s="206" t="s">
        <v>3217</v>
      </c>
      <c r="H665" s="158" t="s">
        <v>694</v>
      </c>
      <c r="I665" s="155" t="s">
        <v>54</v>
      </c>
      <c r="J665" s="201">
        <v>450</v>
      </c>
      <c r="K665" s="201">
        <v>230</v>
      </c>
      <c r="L665" s="128">
        <v>1780</v>
      </c>
      <c r="M665" s="199">
        <f t="shared" si="10"/>
        <v>409400</v>
      </c>
      <c r="N665" s="157" t="s">
        <v>1820</v>
      </c>
      <c r="O665" s="157">
        <v>0</v>
      </c>
      <c r="P665" s="205"/>
      <c r="Q665" s="205"/>
      <c r="R665" s="205"/>
      <c r="S665" s="206"/>
    </row>
    <row r="666" spans="1:19" ht="29.1" customHeight="1">
      <c r="A666" s="166">
        <v>662</v>
      </c>
      <c r="B666" s="206"/>
      <c r="C666" s="206"/>
      <c r="D666" s="206"/>
      <c r="E666" s="206"/>
      <c r="F666" s="166" t="s">
        <v>3226</v>
      </c>
      <c r="G666" s="206" t="s">
        <v>3217</v>
      </c>
      <c r="H666" s="158" t="s">
        <v>3114</v>
      </c>
      <c r="I666" s="155" t="s">
        <v>45</v>
      </c>
      <c r="J666" s="201">
        <v>1505.6</v>
      </c>
      <c r="K666" s="201">
        <v>819</v>
      </c>
      <c r="L666" s="128">
        <v>1780</v>
      </c>
      <c r="M666" s="199">
        <f t="shared" si="10"/>
        <v>1457820</v>
      </c>
      <c r="N666" s="157" t="s">
        <v>1821</v>
      </c>
      <c r="O666" s="157">
        <v>0</v>
      </c>
      <c r="P666" s="205"/>
      <c r="Q666" s="205"/>
      <c r="R666" s="205"/>
      <c r="S666" s="206"/>
    </row>
    <row r="667" spans="1:19" ht="29.1" customHeight="1">
      <c r="A667" s="166">
        <v>663</v>
      </c>
      <c r="B667" s="206"/>
      <c r="C667" s="206"/>
      <c r="D667" s="206"/>
      <c r="E667" s="206"/>
      <c r="F667" s="166" t="s">
        <v>3226</v>
      </c>
      <c r="G667" s="206" t="s">
        <v>3217</v>
      </c>
      <c r="H667" s="158" t="s">
        <v>728</v>
      </c>
      <c r="I667" s="155" t="s">
        <v>54</v>
      </c>
      <c r="J667" s="201">
        <v>100</v>
      </c>
      <c r="K667" s="201">
        <v>100</v>
      </c>
      <c r="L667" s="128">
        <v>1710</v>
      </c>
      <c r="M667" s="199">
        <f t="shared" si="10"/>
        <v>171000</v>
      </c>
      <c r="N667" s="157" t="s">
        <v>3191</v>
      </c>
      <c r="O667" s="157">
        <v>0</v>
      </c>
      <c r="P667" s="205"/>
      <c r="Q667" s="205"/>
      <c r="R667" s="205"/>
      <c r="S667" s="206"/>
    </row>
    <row r="668" spans="1:19" ht="29.1" customHeight="1">
      <c r="A668" s="166">
        <v>664</v>
      </c>
      <c r="B668" s="206"/>
      <c r="C668" s="206"/>
      <c r="D668" s="206"/>
      <c r="E668" s="206"/>
      <c r="F668" s="166" t="s">
        <v>3226</v>
      </c>
      <c r="G668" s="206" t="s">
        <v>3217</v>
      </c>
      <c r="H668" s="158" t="s">
        <v>727</v>
      </c>
      <c r="I668" s="155" t="s">
        <v>54</v>
      </c>
      <c r="J668" s="201">
        <v>90</v>
      </c>
      <c r="K668" s="201">
        <v>90</v>
      </c>
      <c r="L668" s="128">
        <v>4440</v>
      </c>
      <c r="M668" s="199">
        <f t="shared" si="10"/>
        <v>399600</v>
      </c>
      <c r="N668" s="157" t="s">
        <v>3453</v>
      </c>
      <c r="O668" s="157" t="s">
        <v>3916</v>
      </c>
      <c r="P668" s="205"/>
      <c r="Q668" s="205"/>
      <c r="R668" s="205"/>
      <c r="S668" s="206"/>
    </row>
    <row r="669" spans="1:19" ht="29.1" customHeight="1">
      <c r="A669" s="166">
        <v>665</v>
      </c>
      <c r="B669" s="206"/>
      <c r="C669" s="206"/>
      <c r="D669" s="206"/>
      <c r="E669" s="206"/>
      <c r="F669" s="166" t="s">
        <v>3226</v>
      </c>
      <c r="G669" s="206" t="s">
        <v>3217</v>
      </c>
      <c r="H669" s="158" t="s">
        <v>726</v>
      </c>
      <c r="I669" s="155" t="s">
        <v>54</v>
      </c>
      <c r="J669" s="201">
        <v>512</v>
      </c>
      <c r="K669" s="201">
        <v>73</v>
      </c>
      <c r="L669" s="128">
        <v>1780</v>
      </c>
      <c r="M669" s="199">
        <f t="shared" si="10"/>
        <v>129940</v>
      </c>
      <c r="N669" s="157" t="s">
        <v>3191</v>
      </c>
      <c r="O669" s="157">
        <v>0</v>
      </c>
      <c r="P669" s="205"/>
      <c r="Q669" s="205"/>
      <c r="R669" s="205"/>
      <c r="S669" s="206"/>
    </row>
    <row r="670" spans="1:19" ht="29.1" customHeight="1">
      <c r="A670" s="166">
        <v>666</v>
      </c>
      <c r="B670" s="206"/>
      <c r="C670" s="206"/>
      <c r="D670" s="206"/>
      <c r="E670" s="206"/>
      <c r="F670" s="166" t="s">
        <v>3226</v>
      </c>
      <c r="G670" s="206" t="s">
        <v>3217</v>
      </c>
      <c r="H670" s="158" t="s">
        <v>715</v>
      </c>
      <c r="I670" s="155" t="s">
        <v>54</v>
      </c>
      <c r="J670" s="201">
        <v>233</v>
      </c>
      <c r="K670" s="201">
        <v>233</v>
      </c>
      <c r="L670" s="128">
        <v>5330</v>
      </c>
      <c r="M670" s="199">
        <f t="shared" si="10"/>
        <v>1241890</v>
      </c>
      <c r="N670" s="157" t="s">
        <v>3701</v>
      </c>
      <c r="O670" s="157" t="s">
        <v>2335</v>
      </c>
      <c r="P670" s="205"/>
      <c r="Q670" s="205"/>
      <c r="R670" s="205"/>
      <c r="S670" s="206"/>
    </row>
    <row r="671" spans="1:19" ht="29.1" customHeight="1">
      <c r="A671" s="166">
        <v>667</v>
      </c>
      <c r="B671" s="206"/>
      <c r="C671" s="206"/>
      <c r="D671" s="206"/>
      <c r="E671" s="206"/>
      <c r="F671" s="166" t="s">
        <v>3226</v>
      </c>
      <c r="G671" s="206" t="s">
        <v>3217</v>
      </c>
      <c r="H671" s="158" t="s">
        <v>709</v>
      </c>
      <c r="I671" s="155" t="s">
        <v>54</v>
      </c>
      <c r="J671" s="201">
        <v>138</v>
      </c>
      <c r="K671" s="201">
        <v>138</v>
      </c>
      <c r="L671" s="128">
        <v>5330</v>
      </c>
      <c r="M671" s="199">
        <f t="shared" si="10"/>
        <v>735540</v>
      </c>
      <c r="N671" s="157" t="s">
        <v>3644</v>
      </c>
      <c r="O671" s="157" t="s">
        <v>3910</v>
      </c>
      <c r="P671" s="205"/>
      <c r="Q671" s="205"/>
      <c r="R671" s="205"/>
      <c r="S671" s="206"/>
    </row>
    <row r="672" spans="1:19" ht="29.1" customHeight="1">
      <c r="A672" s="166">
        <v>668</v>
      </c>
      <c r="B672" s="206"/>
      <c r="C672" s="206"/>
      <c r="D672" s="206"/>
      <c r="E672" s="206"/>
      <c r="F672" s="166" t="s">
        <v>3226</v>
      </c>
      <c r="G672" s="206" t="s">
        <v>3217</v>
      </c>
      <c r="H672" s="158" t="s">
        <v>712</v>
      </c>
      <c r="I672" s="155" t="s">
        <v>54</v>
      </c>
      <c r="J672" s="201">
        <v>93</v>
      </c>
      <c r="K672" s="201">
        <v>93</v>
      </c>
      <c r="L672" s="128">
        <v>1120</v>
      </c>
      <c r="M672" s="199">
        <f t="shared" si="10"/>
        <v>104160</v>
      </c>
      <c r="N672" s="157" t="s">
        <v>3191</v>
      </c>
      <c r="O672" s="157">
        <v>0</v>
      </c>
      <c r="P672" s="205"/>
      <c r="Q672" s="205"/>
      <c r="R672" s="205"/>
      <c r="S672" s="206"/>
    </row>
    <row r="673" spans="1:19" ht="29.1" customHeight="1">
      <c r="A673" s="166">
        <v>669</v>
      </c>
      <c r="B673" s="206"/>
      <c r="C673" s="206"/>
      <c r="D673" s="206"/>
      <c r="E673" s="206"/>
      <c r="F673" s="166" t="s">
        <v>3226</v>
      </c>
      <c r="G673" s="206" t="s">
        <v>3217</v>
      </c>
      <c r="H673" s="158" t="s">
        <v>693</v>
      </c>
      <c r="I673" s="155" t="s">
        <v>119</v>
      </c>
      <c r="J673" s="201">
        <v>433</v>
      </c>
      <c r="K673" s="201">
        <v>46</v>
      </c>
      <c r="L673" s="128">
        <v>1780</v>
      </c>
      <c r="M673" s="199">
        <f t="shared" si="10"/>
        <v>81880</v>
      </c>
      <c r="N673" s="157" t="s">
        <v>3179</v>
      </c>
      <c r="O673" s="157">
        <v>0</v>
      </c>
      <c r="P673" s="205"/>
      <c r="Q673" s="205"/>
      <c r="R673" s="205"/>
      <c r="S673" s="206"/>
    </row>
    <row r="674" spans="1:19" ht="29.1" customHeight="1">
      <c r="A674" s="166">
        <v>670</v>
      </c>
      <c r="B674" s="206"/>
      <c r="C674" s="206"/>
      <c r="D674" s="206"/>
      <c r="E674" s="206"/>
      <c r="F674" s="166" t="s">
        <v>3226</v>
      </c>
      <c r="G674" s="206" t="s">
        <v>3217</v>
      </c>
      <c r="H674" s="158" t="s">
        <v>725</v>
      </c>
      <c r="I674" s="155" t="s">
        <v>182</v>
      </c>
      <c r="J674" s="201">
        <v>26</v>
      </c>
      <c r="K674" s="201">
        <v>11</v>
      </c>
      <c r="L674" s="128">
        <v>6220</v>
      </c>
      <c r="M674" s="199">
        <f t="shared" si="10"/>
        <v>68420</v>
      </c>
      <c r="N674" s="157" t="s">
        <v>3342</v>
      </c>
      <c r="O674" s="157" t="s">
        <v>3897</v>
      </c>
      <c r="P674" s="205"/>
      <c r="Q674" s="205"/>
      <c r="R674" s="205"/>
      <c r="S674" s="206"/>
    </row>
    <row r="675" spans="1:19" ht="29.1" customHeight="1">
      <c r="A675" s="166">
        <v>671</v>
      </c>
      <c r="B675" s="206"/>
      <c r="C675" s="206"/>
      <c r="D675" s="206"/>
      <c r="E675" s="206"/>
      <c r="F675" s="166" t="s">
        <v>3226</v>
      </c>
      <c r="G675" s="206" t="s">
        <v>3217</v>
      </c>
      <c r="H675" s="158" t="s">
        <v>706</v>
      </c>
      <c r="I675" s="155" t="s">
        <v>119</v>
      </c>
      <c r="J675" s="201">
        <v>753</v>
      </c>
      <c r="K675" s="201">
        <v>645</v>
      </c>
      <c r="L675" s="128">
        <v>1710</v>
      </c>
      <c r="M675" s="199">
        <f t="shared" si="10"/>
        <v>1102950</v>
      </c>
      <c r="N675" s="157" t="s">
        <v>3179</v>
      </c>
      <c r="O675" s="157">
        <v>0</v>
      </c>
      <c r="P675" s="205"/>
      <c r="Q675" s="205"/>
      <c r="R675" s="205"/>
      <c r="S675" s="206"/>
    </row>
    <row r="676" spans="1:19" ht="29.1" customHeight="1">
      <c r="A676" s="166">
        <v>672</v>
      </c>
      <c r="B676" s="206"/>
      <c r="C676" s="206"/>
      <c r="D676" s="206"/>
      <c r="E676" s="206"/>
      <c r="F676" s="166" t="s">
        <v>3226</v>
      </c>
      <c r="G676" s="206" t="s">
        <v>3217</v>
      </c>
      <c r="H676" s="158" t="s">
        <v>717</v>
      </c>
      <c r="I676" s="155" t="s">
        <v>182</v>
      </c>
      <c r="J676" s="201">
        <v>187</v>
      </c>
      <c r="K676" s="201">
        <v>187</v>
      </c>
      <c r="L676" s="128">
        <v>6140</v>
      </c>
      <c r="M676" s="199">
        <f t="shared" si="10"/>
        <v>1148180</v>
      </c>
      <c r="N676" s="157" t="s">
        <v>3342</v>
      </c>
      <c r="O676" s="157">
        <v>792</v>
      </c>
      <c r="P676" s="205"/>
      <c r="Q676" s="205"/>
      <c r="R676" s="205"/>
      <c r="S676" s="206"/>
    </row>
    <row r="677" spans="1:19" ht="29.1" customHeight="1">
      <c r="A677" s="166">
        <v>673</v>
      </c>
      <c r="B677" s="206"/>
      <c r="C677" s="206"/>
      <c r="D677" s="206"/>
      <c r="E677" s="206"/>
      <c r="F677" s="166" t="s">
        <v>3226</v>
      </c>
      <c r="G677" s="206" t="s">
        <v>3217</v>
      </c>
      <c r="H677" s="158" t="s">
        <v>846</v>
      </c>
      <c r="I677" s="155" t="s">
        <v>119</v>
      </c>
      <c r="J677" s="201">
        <v>58</v>
      </c>
      <c r="K677" s="201">
        <v>10</v>
      </c>
      <c r="L677" s="128">
        <v>1780</v>
      </c>
      <c r="M677" s="199">
        <f t="shared" si="10"/>
        <v>17800</v>
      </c>
      <c r="N677" s="157" t="s">
        <v>1821</v>
      </c>
      <c r="O677" s="157">
        <v>0</v>
      </c>
      <c r="P677" s="205"/>
      <c r="Q677" s="205"/>
      <c r="R677" s="205"/>
      <c r="S677" s="206"/>
    </row>
    <row r="678" spans="1:19" ht="29.1" customHeight="1">
      <c r="A678" s="166">
        <v>674</v>
      </c>
      <c r="B678" s="206"/>
      <c r="C678" s="206"/>
      <c r="D678" s="206"/>
      <c r="E678" s="206"/>
      <c r="F678" s="166" t="s">
        <v>3226</v>
      </c>
      <c r="G678" s="206" t="s">
        <v>3217</v>
      </c>
      <c r="H678" s="158" t="s">
        <v>845</v>
      </c>
      <c r="I678" s="155" t="s">
        <v>55</v>
      </c>
      <c r="J678" s="201">
        <v>3205.8</v>
      </c>
      <c r="K678" s="201">
        <v>288</v>
      </c>
      <c r="L678" s="128">
        <v>5400</v>
      </c>
      <c r="M678" s="199">
        <f t="shared" si="10"/>
        <v>1555200</v>
      </c>
      <c r="N678" s="157" t="s">
        <v>3702</v>
      </c>
      <c r="O678" s="157" t="s">
        <v>3917</v>
      </c>
      <c r="P678" s="205"/>
      <c r="Q678" s="205"/>
      <c r="R678" s="205"/>
      <c r="S678" s="206"/>
    </row>
    <row r="679" spans="1:19" ht="29.1" customHeight="1">
      <c r="A679" s="166">
        <v>675</v>
      </c>
      <c r="B679" s="206"/>
      <c r="C679" s="206"/>
      <c r="D679" s="206"/>
      <c r="E679" s="206"/>
      <c r="F679" s="166" t="s">
        <v>3226</v>
      </c>
      <c r="G679" s="206" t="s">
        <v>3217</v>
      </c>
      <c r="H679" s="158" t="s">
        <v>708</v>
      </c>
      <c r="I679" s="155" t="s">
        <v>119</v>
      </c>
      <c r="J679" s="201">
        <v>106</v>
      </c>
      <c r="K679" s="201">
        <v>106</v>
      </c>
      <c r="L679" s="128">
        <v>1710</v>
      </c>
      <c r="M679" s="199">
        <f t="shared" si="10"/>
        <v>181260</v>
      </c>
      <c r="N679" s="157" t="s">
        <v>3181</v>
      </c>
      <c r="O679" s="157">
        <v>0</v>
      </c>
      <c r="P679" s="205"/>
      <c r="Q679" s="205"/>
      <c r="R679" s="205"/>
      <c r="S679" s="206"/>
    </row>
    <row r="680" spans="1:19" ht="29.1" customHeight="1">
      <c r="A680" s="166">
        <v>676</v>
      </c>
      <c r="B680" s="206"/>
      <c r="C680" s="206"/>
      <c r="D680" s="206"/>
      <c r="E680" s="206"/>
      <c r="F680" s="166" t="s">
        <v>3226</v>
      </c>
      <c r="G680" s="206" t="s">
        <v>3217</v>
      </c>
      <c r="H680" s="158" t="s">
        <v>718</v>
      </c>
      <c r="I680" s="155" t="s">
        <v>119</v>
      </c>
      <c r="J680" s="201">
        <v>104</v>
      </c>
      <c r="K680" s="201">
        <v>104</v>
      </c>
      <c r="L680" s="128">
        <v>1710</v>
      </c>
      <c r="M680" s="199">
        <f t="shared" si="10"/>
        <v>177840</v>
      </c>
      <c r="N680" s="157" t="s">
        <v>3181</v>
      </c>
      <c r="O680" s="157">
        <v>0</v>
      </c>
      <c r="P680" s="205"/>
      <c r="Q680" s="205"/>
      <c r="R680" s="205"/>
      <c r="S680" s="206"/>
    </row>
    <row r="681" spans="1:19" ht="29.1" customHeight="1">
      <c r="A681" s="166">
        <v>677</v>
      </c>
      <c r="B681" s="206"/>
      <c r="C681" s="206"/>
      <c r="D681" s="206"/>
      <c r="E681" s="206"/>
      <c r="F681" s="166" t="s">
        <v>3226</v>
      </c>
      <c r="G681" s="206" t="s">
        <v>3217</v>
      </c>
      <c r="H681" s="158" t="s">
        <v>724</v>
      </c>
      <c r="I681" s="155" t="s">
        <v>119</v>
      </c>
      <c r="J681" s="201">
        <v>177</v>
      </c>
      <c r="K681" s="201">
        <v>120</v>
      </c>
      <c r="L681" s="128">
        <v>1780</v>
      </c>
      <c r="M681" s="199">
        <f t="shared" si="10"/>
        <v>213600</v>
      </c>
      <c r="N681" s="157" t="s">
        <v>3181</v>
      </c>
      <c r="O681" s="157">
        <v>0</v>
      </c>
      <c r="P681" s="205"/>
      <c r="Q681" s="205"/>
      <c r="R681" s="205"/>
      <c r="S681" s="206"/>
    </row>
    <row r="682" spans="1:19" ht="29.1" customHeight="1">
      <c r="A682" s="166">
        <v>678</v>
      </c>
      <c r="B682" s="206"/>
      <c r="C682" s="206"/>
      <c r="D682" s="206"/>
      <c r="E682" s="206"/>
      <c r="F682" s="166" t="s">
        <v>3226</v>
      </c>
      <c r="G682" s="206" t="s">
        <v>3217</v>
      </c>
      <c r="H682" s="158" t="s">
        <v>722</v>
      </c>
      <c r="I682" s="155" t="s">
        <v>119</v>
      </c>
      <c r="J682" s="201">
        <v>332</v>
      </c>
      <c r="K682" s="201">
        <v>332</v>
      </c>
      <c r="L682" s="128">
        <v>1780</v>
      </c>
      <c r="M682" s="199">
        <f t="shared" si="10"/>
        <v>590960</v>
      </c>
      <c r="N682" s="157" t="s">
        <v>3181</v>
      </c>
      <c r="O682" s="157">
        <v>0</v>
      </c>
      <c r="P682" s="205"/>
      <c r="Q682" s="205"/>
      <c r="R682" s="205"/>
      <c r="S682" s="206"/>
    </row>
    <row r="683" spans="1:19" ht="29.1" customHeight="1">
      <c r="A683" s="166">
        <v>679</v>
      </c>
      <c r="B683" s="206"/>
      <c r="C683" s="206"/>
      <c r="D683" s="206"/>
      <c r="E683" s="206"/>
      <c r="F683" s="166" t="s">
        <v>3226</v>
      </c>
      <c r="G683" s="206" t="s">
        <v>3217</v>
      </c>
      <c r="H683" s="158" t="s">
        <v>720</v>
      </c>
      <c r="I683" s="155" t="s">
        <v>119</v>
      </c>
      <c r="J683" s="201">
        <v>65</v>
      </c>
      <c r="K683" s="201">
        <v>65</v>
      </c>
      <c r="L683" s="128">
        <v>1780</v>
      </c>
      <c r="M683" s="199">
        <f t="shared" si="10"/>
        <v>115700</v>
      </c>
      <c r="N683" s="157" t="s">
        <v>3181</v>
      </c>
      <c r="O683" s="157">
        <v>0</v>
      </c>
      <c r="P683" s="205"/>
      <c r="Q683" s="205"/>
      <c r="R683" s="205"/>
      <c r="S683" s="206"/>
    </row>
    <row r="684" spans="1:19" ht="29.1" customHeight="1">
      <c r="A684" s="166">
        <v>680</v>
      </c>
      <c r="B684" s="206"/>
      <c r="C684" s="206"/>
      <c r="D684" s="206"/>
      <c r="E684" s="206"/>
      <c r="F684" s="166" t="s">
        <v>3226</v>
      </c>
      <c r="G684" s="206" t="s">
        <v>3217</v>
      </c>
      <c r="H684" s="158" t="s">
        <v>723</v>
      </c>
      <c r="I684" s="155" t="s">
        <v>119</v>
      </c>
      <c r="J684" s="201">
        <v>99</v>
      </c>
      <c r="K684" s="201">
        <v>50</v>
      </c>
      <c r="L684" s="128">
        <v>1710</v>
      </c>
      <c r="M684" s="199">
        <f t="shared" si="10"/>
        <v>85500</v>
      </c>
      <c r="N684" s="157" t="s">
        <v>3181</v>
      </c>
      <c r="O684" s="157">
        <v>0</v>
      </c>
      <c r="P684" s="205"/>
      <c r="Q684" s="205"/>
      <c r="R684" s="205"/>
      <c r="S684" s="206"/>
    </row>
    <row r="685" spans="1:19" ht="29.1" customHeight="1">
      <c r="A685" s="166">
        <v>681</v>
      </c>
      <c r="B685" s="206"/>
      <c r="C685" s="206"/>
      <c r="D685" s="206"/>
      <c r="E685" s="206"/>
      <c r="F685" s="166" t="s">
        <v>3226</v>
      </c>
      <c r="G685" s="206" t="s">
        <v>3217</v>
      </c>
      <c r="H685" s="158" t="s">
        <v>719</v>
      </c>
      <c r="I685" s="155" t="s">
        <v>119</v>
      </c>
      <c r="J685" s="201">
        <v>169</v>
      </c>
      <c r="K685" s="201">
        <v>117</v>
      </c>
      <c r="L685" s="128">
        <v>1780</v>
      </c>
      <c r="M685" s="199">
        <f t="shared" si="10"/>
        <v>208260</v>
      </c>
      <c r="N685" s="157" t="s">
        <v>3179</v>
      </c>
      <c r="O685" s="157">
        <v>0</v>
      </c>
      <c r="P685" s="205"/>
      <c r="Q685" s="205"/>
      <c r="R685" s="205"/>
      <c r="S685" s="206"/>
    </row>
    <row r="686" spans="1:19" ht="29.1" customHeight="1">
      <c r="A686" s="166">
        <v>682</v>
      </c>
      <c r="B686" s="206"/>
      <c r="C686" s="206"/>
      <c r="D686" s="206"/>
      <c r="E686" s="206"/>
      <c r="F686" s="166" t="s">
        <v>3226</v>
      </c>
      <c r="G686" s="206" t="s">
        <v>3217</v>
      </c>
      <c r="H686" s="158" t="s">
        <v>721</v>
      </c>
      <c r="I686" s="155" t="s">
        <v>119</v>
      </c>
      <c r="J686" s="201">
        <v>7</v>
      </c>
      <c r="K686" s="201">
        <v>3</v>
      </c>
      <c r="L686" s="128">
        <v>1780</v>
      </c>
      <c r="M686" s="199">
        <f t="shared" si="10"/>
        <v>5340</v>
      </c>
      <c r="N686" s="157" t="s">
        <v>3191</v>
      </c>
      <c r="O686" s="157">
        <v>0</v>
      </c>
      <c r="P686" s="205"/>
      <c r="Q686" s="205"/>
      <c r="R686" s="205"/>
      <c r="S686" s="206"/>
    </row>
    <row r="687" spans="1:19" ht="29.1" customHeight="1">
      <c r="A687" s="166">
        <v>683</v>
      </c>
      <c r="B687" s="206"/>
      <c r="C687" s="206"/>
      <c r="D687" s="206"/>
      <c r="E687" s="206"/>
      <c r="F687" s="166" t="s">
        <v>3226</v>
      </c>
      <c r="G687" s="206" t="s">
        <v>3217</v>
      </c>
      <c r="H687" s="158" t="s">
        <v>3116</v>
      </c>
      <c r="I687" s="155" t="s">
        <v>37</v>
      </c>
      <c r="J687" s="201">
        <v>320</v>
      </c>
      <c r="K687" s="201">
        <v>163</v>
      </c>
      <c r="L687" s="128">
        <v>1120</v>
      </c>
      <c r="M687" s="199">
        <f t="shared" si="10"/>
        <v>182560</v>
      </c>
      <c r="N687" s="157" t="s">
        <v>3179</v>
      </c>
      <c r="O687" s="157">
        <v>0</v>
      </c>
      <c r="P687" s="205"/>
      <c r="Q687" s="205"/>
      <c r="R687" s="205"/>
      <c r="S687" s="206"/>
    </row>
    <row r="688" spans="1:19" ht="29.1" customHeight="1">
      <c r="A688" s="166">
        <v>684</v>
      </c>
      <c r="B688" s="206"/>
      <c r="C688" s="206"/>
      <c r="D688" s="206"/>
      <c r="E688" s="206"/>
      <c r="F688" s="166" t="s">
        <v>3226</v>
      </c>
      <c r="G688" s="206" t="s">
        <v>3217</v>
      </c>
      <c r="H688" s="158" t="s">
        <v>703</v>
      </c>
      <c r="I688" s="155" t="s">
        <v>54</v>
      </c>
      <c r="J688" s="201">
        <v>453</v>
      </c>
      <c r="K688" s="201">
        <v>48</v>
      </c>
      <c r="L688" s="128">
        <v>5500</v>
      </c>
      <c r="M688" s="199">
        <f t="shared" si="10"/>
        <v>264000</v>
      </c>
      <c r="N688" s="157" t="s">
        <v>3179</v>
      </c>
      <c r="O688" s="157">
        <v>0</v>
      </c>
      <c r="P688" s="205"/>
      <c r="Q688" s="205"/>
      <c r="R688" s="205"/>
      <c r="S688" s="206"/>
    </row>
    <row r="689" spans="1:19" ht="29.1" customHeight="1">
      <c r="A689" s="166">
        <v>685</v>
      </c>
      <c r="B689" s="206"/>
      <c r="C689" s="206"/>
      <c r="D689" s="206"/>
      <c r="E689" s="206"/>
      <c r="F689" s="166" t="s">
        <v>3226</v>
      </c>
      <c r="G689" s="206" t="s">
        <v>3217</v>
      </c>
      <c r="H689" s="158" t="s">
        <v>716</v>
      </c>
      <c r="I689" s="155" t="s">
        <v>54</v>
      </c>
      <c r="J689" s="201">
        <v>7</v>
      </c>
      <c r="K689" s="201">
        <v>7</v>
      </c>
      <c r="L689" s="128">
        <v>1120</v>
      </c>
      <c r="M689" s="199">
        <f t="shared" si="10"/>
        <v>7840</v>
      </c>
      <c r="N689" s="157" t="s">
        <v>3645</v>
      </c>
      <c r="O689" s="157" t="s">
        <v>3646</v>
      </c>
      <c r="P689" s="205"/>
      <c r="Q689" s="205"/>
      <c r="R689" s="205"/>
      <c r="S689" s="206"/>
    </row>
    <row r="690" spans="1:19" ht="29.1" customHeight="1">
      <c r="A690" s="166">
        <v>686</v>
      </c>
      <c r="B690" s="206"/>
      <c r="C690" s="206"/>
      <c r="D690" s="206"/>
      <c r="E690" s="206"/>
      <c r="F690" s="166" t="s">
        <v>3226</v>
      </c>
      <c r="G690" s="206" t="s">
        <v>3217</v>
      </c>
      <c r="H690" s="158" t="s">
        <v>704</v>
      </c>
      <c r="I690" s="155" t="s">
        <v>182</v>
      </c>
      <c r="J690" s="201">
        <v>331</v>
      </c>
      <c r="K690" s="201">
        <v>54</v>
      </c>
      <c r="L690" s="128">
        <v>6110</v>
      </c>
      <c r="M690" s="199">
        <f t="shared" si="10"/>
        <v>329940</v>
      </c>
      <c r="N690" s="157" t="s">
        <v>3179</v>
      </c>
      <c r="O690" s="157">
        <v>0</v>
      </c>
      <c r="P690" s="205"/>
      <c r="Q690" s="205"/>
      <c r="R690" s="205"/>
      <c r="S690" s="206"/>
    </row>
    <row r="691" spans="1:19" ht="29.1" customHeight="1">
      <c r="A691" s="166">
        <v>687</v>
      </c>
      <c r="B691" s="206"/>
      <c r="C691" s="206"/>
      <c r="D691" s="206"/>
      <c r="E691" s="206"/>
      <c r="F691" s="166" t="s">
        <v>3226</v>
      </c>
      <c r="G691" s="206" t="s">
        <v>3217</v>
      </c>
      <c r="H691" s="158" t="s">
        <v>705</v>
      </c>
      <c r="I691" s="155" t="s">
        <v>182</v>
      </c>
      <c r="J691" s="201">
        <v>323</v>
      </c>
      <c r="K691" s="201">
        <v>101</v>
      </c>
      <c r="L691" s="128">
        <v>6330</v>
      </c>
      <c r="M691" s="199">
        <f t="shared" si="10"/>
        <v>639330</v>
      </c>
      <c r="N691" s="157" t="s">
        <v>3179</v>
      </c>
      <c r="O691" s="157">
        <v>0</v>
      </c>
      <c r="P691" s="205"/>
      <c r="Q691" s="205"/>
      <c r="R691" s="205"/>
      <c r="S691" s="206"/>
    </row>
    <row r="692" spans="1:19" ht="29.1" customHeight="1">
      <c r="A692" s="166">
        <v>688</v>
      </c>
      <c r="B692" s="206"/>
      <c r="C692" s="206"/>
      <c r="D692" s="206"/>
      <c r="E692" s="206"/>
      <c r="F692" s="166" t="s">
        <v>3226</v>
      </c>
      <c r="G692" s="206" t="s">
        <v>3217</v>
      </c>
      <c r="H692" s="158" t="s">
        <v>713</v>
      </c>
      <c r="I692" s="155" t="s">
        <v>54</v>
      </c>
      <c r="J692" s="201">
        <v>77</v>
      </c>
      <c r="K692" s="201">
        <v>77</v>
      </c>
      <c r="L692" s="128">
        <v>1120</v>
      </c>
      <c r="M692" s="199">
        <f t="shared" si="10"/>
        <v>86240</v>
      </c>
      <c r="N692" s="157" t="s">
        <v>3191</v>
      </c>
      <c r="O692" s="157">
        <v>0</v>
      </c>
      <c r="P692" s="205"/>
      <c r="Q692" s="205"/>
      <c r="R692" s="205"/>
      <c r="S692" s="206"/>
    </row>
    <row r="693" spans="1:19" ht="29.1" customHeight="1">
      <c r="A693" s="166">
        <v>689</v>
      </c>
      <c r="B693" s="206"/>
      <c r="C693" s="206"/>
      <c r="D693" s="206"/>
      <c r="E693" s="206"/>
      <c r="F693" s="166" t="s">
        <v>3226</v>
      </c>
      <c r="G693" s="206" t="s">
        <v>3217</v>
      </c>
      <c r="H693" s="158" t="s">
        <v>710</v>
      </c>
      <c r="I693" s="155" t="s">
        <v>182</v>
      </c>
      <c r="J693" s="201">
        <v>338</v>
      </c>
      <c r="K693" s="201">
        <v>338</v>
      </c>
      <c r="L693" s="128">
        <v>5990</v>
      </c>
      <c r="M693" s="199">
        <f t="shared" si="10"/>
        <v>2024620</v>
      </c>
      <c r="N693" s="157" t="s">
        <v>3701</v>
      </c>
      <c r="O693" s="157" t="s">
        <v>2335</v>
      </c>
      <c r="P693" s="205"/>
      <c r="Q693" s="205"/>
      <c r="R693" s="205"/>
      <c r="S693" s="206"/>
    </row>
    <row r="694" spans="1:19" ht="29.1" customHeight="1">
      <c r="A694" s="166">
        <v>690</v>
      </c>
      <c r="B694" s="206"/>
      <c r="C694" s="206"/>
      <c r="D694" s="206"/>
      <c r="E694" s="206"/>
      <c r="F694" s="166" t="s">
        <v>3226</v>
      </c>
      <c r="G694" s="206" t="s">
        <v>3217</v>
      </c>
      <c r="H694" s="158" t="s">
        <v>707</v>
      </c>
      <c r="I694" s="155" t="s">
        <v>182</v>
      </c>
      <c r="J694" s="201">
        <v>89</v>
      </c>
      <c r="K694" s="201">
        <v>89</v>
      </c>
      <c r="L694" s="128">
        <v>5680</v>
      </c>
      <c r="M694" s="199">
        <f t="shared" si="10"/>
        <v>505520</v>
      </c>
      <c r="N694" s="157" t="s">
        <v>3336</v>
      </c>
      <c r="O694" s="157" t="s">
        <v>2332</v>
      </c>
      <c r="P694" s="205"/>
      <c r="Q694" s="205"/>
      <c r="R694" s="205"/>
      <c r="S694" s="206"/>
    </row>
    <row r="695" spans="1:19" ht="29.1" customHeight="1">
      <c r="A695" s="166">
        <v>691</v>
      </c>
      <c r="B695" s="206"/>
      <c r="C695" s="206"/>
      <c r="D695" s="206"/>
      <c r="E695" s="206"/>
      <c r="F695" s="166" t="s">
        <v>3226</v>
      </c>
      <c r="G695" s="206" t="s">
        <v>3217</v>
      </c>
      <c r="H695" s="158" t="s">
        <v>711</v>
      </c>
      <c r="I695" s="155" t="s">
        <v>182</v>
      </c>
      <c r="J695" s="201">
        <v>80</v>
      </c>
      <c r="K695" s="201">
        <v>80</v>
      </c>
      <c r="L695" s="128">
        <v>1710</v>
      </c>
      <c r="M695" s="199">
        <f t="shared" si="10"/>
        <v>136800</v>
      </c>
      <c r="N695" s="157" t="s">
        <v>3191</v>
      </c>
      <c r="O695" s="157">
        <v>0</v>
      </c>
      <c r="P695" s="205"/>
      <c r="Q695" s="205"/>
      <c r="R695" s="205"/>
      <c r="S695" s="206"/>
    </row>
    <row r="696" spans="1:19" ht="29.1" customHeight="1">
      <c r="A696" s="166">
        <v>692</v>
      </c>
      <c r="B696" s="206"/>
      <c r="C696" s="206"/>
      <c r="D696" s="206"/>
      <c r="E696" s="206"/>
      <c r="F696" s="166" t="s">
        <v>3226</v>
      </c>
      <c r="G696" s="206" t="s">
        <v>3217</v>
      </c>
      <c r="H696" s="158" t="s">
        <v>3176</v>
      </c>
      <c r="I696" s="155" t="s">
        <v>0</v>
      </c>
      <c r="J696" s="201">
        <v>1</v>
      </c>
      <c r="K696" s="201">
        <v>1</v>
      </c>
      <c r="L696" s="128">
        <v>1120</v>
      </c>
      <c r="M696" s="199">
        <f t="shared" si="10"/>
        <v>1120</v>
      </c>
      <c r="N696" s="157" t="s">
        <v>3191</v>
      </c>
      <c r="O696" s="157"/>
      <c r="P696" s="205"/>
      <c r="Q696" s="205"/>
      <c r="R696" s="205"/>
      <c r="S696" s="206"/>
    </row>
    <row r="697" spans="1:19" ht="29.1" customHeight="1">
      <c r="A697" s="166">
        <v>693</v>
      </c>
      <c r="B697" s="206"/>
      <c r="C697" s="206"/>
      <c r="D697" s="206"/>
      <c r="E697" s="206"/>
      <c r="F697" s="166" t="s">
        <v>3226</v>
      </c>
      <c r="G697" s="206" t="s">
        <v>3217</v>
      </c>
      <c r="H697" s="158" t="s">
        <v>729</v>
      </c>
      <c r="I697" s="155" t="s">
        <v>54</v>
      </c>
      <c r="J697" s="201">
        <v>50</v>
      </c>
      <c r="K697" s="201">
        <v>50</v>
      </c>
      <c r="L697" s="128">
        <v>1050</v>
      </c>
      <c r="M697" s="199">
        <f t="shared" si="10"/>
        <v>52500</v>
      </c>
      <c r="N697" s="157" t="s">
        <v>3191</v>
      </c>
      <c r="O697" s="157">
        <v>0</v>
      </c>
      <c r="P697" s="205"/>
      <c r="Q697" s="205"/>
      <c r="R697" s="205"/>
      <c r="S697" s="206"/>
    </row>
    <row r="698" spans="1:19" ht="29.1" customHeight="1">
      <c r="A698" s="166">
        <v>694</v>
      </c>
      <c r="B698" s="206"/>
      <c r="C698" s="206"/>
      <c r="D698" s="206"/>
      <c r="E698" s="206"/>
      <c r="F698" s="166" t="s">
        <v>3226</v>
      </c>
      <c r="G698" s="206" t="s">
        <v>3217</v>
      </c>
      <c r="H698" s="158" t="s">
        <v>3119</v>
      </c>
      <c r="I698" s="155" t="s">
        <v>3</v>
      </c>
      <c r="J698" s="201">
        <v>12033</v>
      </c>
      <c r="K698" s="201">
        <v>92</v>
      </c>
      <c r="L698" s="128">
        <v>1380</v>
      </c>
      <c r="M698" s="199">
        <f t="shared" si="10"/>
        <v>126960</v>
      </c>
      <c r="N698" s="157" t="s">
        <v>3191</v>
      </c>
      <c r="O698" s="157">
        <v>0</v>
      </c>
      <c r="P698" s="205"/>
      <c r="Q698" s="205"/>
      <c r="R698" s="205"/>
      <c r="S698" s="206"/>
    </row>
    <row r="699" spans="1:19" ht="29.1" customHeight="1">
      <c r="A699" s="166">
        <v>695</v>
      </c>
      <c r="B699" s="206"/>
      <c r="C699" s="206"/>
      <c r="D699" s="206"/>
      <c r="E699" s="206"/>
      <c r="F699" s="166" t="s">
        <v>3226</v>
      </c>
      <c r="G699" s="206" t="s">
        <v>3217</v>
      </c>
      <c r="H699" s="158" t="s">
        <v>730</v>
      </c>
      <c r="I699" s="155" t="s">
        <v>119</v>
      </c>
      <c r="J699" s="201">
        <v>205</v>
      </c>
      <c r="K699" s="201">
        <v>117</v>
      </c>
      <c r="L699" s="128">
        <v>1050</v>
      </c>
      <c r="M699" s="199">
        <f t="shared" si="10"/>
        <v>122850</v>
      </c>
      <c r="N699" s="157" t="s">
        <v>3179</v>
      </c>
      <c r="O699" s="157">
        <v>0</v>
      </c>
      <c r="P699" s="205"/>
      <c r="Q699" s="205"/>
      <c r="R699" s="205"/>
      <c r="S699" s="206"/>
    </row>
    <row r="700" spans="1:19" ht="29.1" customHeight="1">
      <c r="A700" s="166">
        <v>696</v>
      </c>
      <c r="B700" s="206"/>
      <c r="C700" s="206"/>
      <c r="D700" s="206"/>
      <c r="E700" s="206"/>
      <c r="F700" s="166" t="s">
        <v>3226</v>
      </c>
      <c r="G700" s="206" t="s">
        <v>3217</v>
      </c>
      <c r="H700" s="158" t="s">
        <v>732</v>
      </c>
      <c r="I700" s="155" t="s">
        <v>54</v>
      </c>
      <c r="J700" s="201">
        <v>234</v>
      </c>
      <c r="K700" s="201">
        <v>234</v>
      </c>
      <c r="L700" s="128">
        <v>1050</v>
      </c>
      <c r="M700" s="199">
        <f t="shared" si="10"/>
        <v>245700</v>
      </c>
      <c r="N700" s="157" t="s">
        <v>3191</v>
      </c>
      <c r="O700" s="157">
        <v>0</v>
      </c>
      <c r="P700" s="205"/>
      <c r="Q700" s="205"/>
      <c r="R700" s="205"/>
      <c r="S700" s="206"/>
    </row>
    <row r="701" spans="1:19" ht="29.1" customHeight="1">
      <c r="A701" s="166">
        <v>697</v>
      </c>
      <c r="B701" s="206"/>
      <c r="C701" s="206"/>
      <c r="D701" s="206"/>
      <c r="E701" s="206"/>
      <c r="F701" s="166" t="s">
        <v>3226</v>
      </c>
      <c r="G701" s="206" t="s">
        <v>3217</v>
      </c>
      <c r="H701" s="158" t="s">
        <v>761</v>
      </c>
      <c r="I701" s="155" t="s">
        <v>119</v>
      </c>
      <c r="J701" s="201">
        <v>30</v>
      </c>
      <c r="K701" s="201">
        <v>11</v>
      </c>
      <c r="L701" s="128">
        <v>1050</v>
      </c>
      <c r="M701" s="199">
        <f t="shared" si="10"/>
        <v>11550</v>
      </c>
      <c r="N701" s="157" t="s">
        <v>3179</v>
      </c>
      <c r="O701" s="157">
        <v>0</v>
      </c>
      <c r="P701" s="205"/>
      <c r="Q701" s="205"/>
      <c r="R701" s="205"/>
      <c r="S701" s="206"/>
    </row>
    <row r="702" spans="1:19" ht="29.1" customHeight="1">
      <c r="A702" s="166">
        <v>698</v>
      </c>
      <c r="B702" s="206"/>
      <c r="C702" s="206"/>
      <c r="D702" s="206"/>
      <c r="E702" s="206"/>
      <c r="F702" s="166" t="s">
        <v>3226</v>
      </c>
      <c r="G702" s="206" t="s">
        <v>3217</v>
      </c>
      <c r="H702" s="158" t="s">
        <v>759</v>
      </c>
      <c r="I702" s="155" t="s">
        <v>119</v>
      </c>
      <c r="J702" s="201">
        <v>380</v>
      </c>
      <c r="K702" s="201">
        <v>380</v>
      </c>
      <c r="L702" s="128">
        <v>1050</v>
      </c>
      <c r="M702" s="199">
        <f t="shared" si="10"/>
        <v>399000</v>
      </c>
      <c r="N702" s="157" t="s">
        <v>3179</v>
      </c>
      <c r="O702" s="157">
        <v>0</v>
      </c>
      <c r="P702" s="205"/>
      <c r="Q702" s="205"/>
      <c r="R702" s="205"/>
      <c r="S702" s="206"/>
    </row>
    <row r="703" spans="1:19" ht="29.1" customHeight="1">
      <c r="A703" s="166">
        <v>699</v>
      </c>
      <c r="B703" s="206"/>
      <c r="C703" s="206"/>
      <c r="D703" s="206"/>
      <c r="E703" s="206"/>
      <c r="F703" s="166" t="s">
        <v>3226</v>
      </c>
      <c r="G703" s="206" t="s">
        <v>3217</v>
      </c>
      <c r="H703" s="158" t="s">
        <v>758</v>
      </c>
      <c r="I703" s="155" t="s">
        <v>182</v>
      </c>
      <c r="J703" s="201">
        <v>436</v>
      </c>
      <c r="K703" s="201">
        <v>19</v>
      </c>
      <c r="L703" s="128">
        <v>5920</v>
      </c>
      <c r="M703" s="199">
        <f t="shared" si="10"/>
        <v>112480</v>
      </c>
      <c r="N703" s="157" t="s">
        <v>3436</v>
      </c>
      <c r="O703" s="157" t="s">
        <v>3918</v>
      </c>
      <c r="P703" s="205"/>
      <c r="Q703" s="205"/>
      <c r="R703" s="205"/>
      <c r="S703" s="206"/>
    </row>
    <row r="704" spans="1:19" ht="29.1" customHeight="1">
      <c r="A704" s="166">
        <v>700</v>
      </c>
      <c r="B704" s="206"/>
      <c r="C704" s="206"/>
      <c r="D704" s="206"/>
      <c r="E704" s="206"/>
      <c r="F704" s="166" t="s">
        <v>3226</v>
      </c>
      <c r="G704" s="206" t="s">
        <v>3217</v>
      </c>
      <c r="H704" s="158" t="s">
        <v>752</v>
      </c>
      <c r="I704" s="155" t="s">
        <v>54</v>
      </c>
      <c r="J704" s="201">
        <v>628</v>
      </c>
      <c r="K704" s="201">
        <v>4</v>
      </c>
      <c r="L704" s="128">
        <v>5500</v>
      </c>
      <c r="M704" s="199">
        <f t="shared" si="10"/>
        <v>22000</v>
      </c>
      <c r="N704" s="157" t="s">
        <v>3301</v>
      </c>
      <c r="O704" s="157">
        <v>889</v>
      </c>
      <c r="P704" s="205"/>
      <c r="Q704" s="205"/>
      <c r="R704" s="205"/>
      <c r="S704" s="206"/>
    </row>
    <row r="705" spans="1:19" ht="29.1" customHeight="1">
      <c r="A705" s="166">
        <v>701</v>
      </c>
      <c r="B705" s="206"/>
      <c r="C705" s="206"/>
      <c r="D705" s="206"/>
      <c r="E705" s="206"/>
      <c r="F705" s="166" t="s">
        <v>3226</v>
      </c>
      <c r="G705" s="206" t="s">
        <v>3217</v>
      </c>
      <c r="H705" s="158" t="s">
        <v>757</v>
      </c>
      <c r="I705" s="155" t="s">
        <v>54</v>
      </c>
      <c r="J705" s="201">
        <v>198</v>
      </c>
      <c r="K705" s="201">
        <v>96</v>
      </c>
      <c r="L705" s="128">
        <v>6870</v>
      </c>
      <c r="M705" s="199">
        <f t="shared" si="10"/>
        <v>659520</v>
      </c>
      <c r="N705" s="157" t="s">
        <v>3301</v>
      </c>
      <c r="O705" s="157" t="s">
        <v>2331</v>
      </c>
      <c r="P705" s="205"/>
      <c r="Q705" s="205"/>
      <c r="R705" s="205"/>
      <c r="S705" s="206"/>
    </row>
    <row r="706" spans="1:19" ht="29.1" customHeight="1">
      <c r="A706" s="166">
        <v>702</v>
      </c>
      <c r="B706" s="206"/>
      <c r="C706" s="206"/>
      <c r="D706" s="206"/>
      <c r="E706" s="206"/>
      <c r="F706" s="166" t="s">
        <v>3226</v>
      </c>
      <c r="G706" s="206" t="s">
        <v>3217</v>
      </c>
      <c r="H706" s="158" t="s">
        <v>756</v>
      </c>
      <c r="I706" s="155" t="s">
        <v>54</v>
      </c>
      <c r="J706" s="201">
        <v>82</v>
      </c>
      <c r="K706" s="201">
        <v>82</v>
      </c>
      <c r="L706" s="128">
        <v>1050</v>
      </c>
      <c r="M706" s="199">
        <f t="shared" si="10"/>
        <v>86100</v>
      </c>
      <c r="N706" s="157" t="s">
        <v>3191</v>
      </c>
      <c r="O706" s="157">
        <v>0</v>
      </c>
      <c r="P706" s="205"/>
      <c r="Q706" s="205"/>
      <c r="R706" s="205"/>
      <c r="S706" s="206"/>
    </row>
    <row r="707" spans="1:19" ht="29.1" customHeight="1">
      <c r="A707" s="166">
        <v>703</v>
      </c>
      <c r="B707" s="206"/>
      <c r="C707" s="206"/>
      <c r="D707" s="206"/>
      <c r="E707" s="206"/>
      <c r="F707" s="166" t="s">
        <v>3226</v>
      </c>
      <c r="G707" s="206" t="s">
        <v>3217</v>
      </c>
      <c r="H707" s="158" t="s">
        <v>754</v>
      </c>
      <c r="I707" s="155" t="s">
        <v>119</v>
      </c>
      <c r="J707" s="201">
        <v>347</v>
      </c>
      <c r="K707" s="201">
        <v>347</v>
      </c>
      <c r="L707" s="128">
        <v>1050</v>
      </c>
      <c r="M707" s="199">
        <f t="shared" si="10"/>
        <v>364350</v>
      </c>
      <c r="N707" s="157" t="s">
        <v>3647</v>
      </c>
      <c r="O707" s="157" t="s">
        <v>3646</v>
      </c>
      <c r="P707" s="205"/>
      <c r="Q707" s="205"/>
      <c r="R707" s="205"/>
      <c r="S707" s="206"/>
    </row>
    <row r="708" spans="1:19" ht="29.1" customHeight="1">
      <c r="A708" s="166">
        <v>704</v>
      </c>
      <c r="B708" s="206"/>
      <c r="C708" s="206"/>
      <c r="D708" s="206"/>
      <c r="E708" s="206"/>
      <c r="F708" s="166" t="s">
        <v>3226</v>
      </c>
      <c r="G708" s="206" t="s">
        <v>3217</v>
      </c>
      <c r="H708" s="158" t="s">
        <v>753</v>
      </c>
      <c r="I708" s="155" t="s">
        <v>54</v>
      </c>
      <c r="J708" s="201">
        <v>546</v>
      </c>
      <c r="K708" s="201">
        <v>205</v>
      </c>
      <c r="L708" s="128">
        <v>7230</v>
      </c>
      <c r="M708" s="199">
        <f t="shared" si="10"/>
        <v>1482150</v>
      </c>
      <c r="N708" s="157" t="s">
        <v>3436</v>
      </c>
      <c r="O708" s="157" t="s">
        <v>3612</v>
      </c>
      <c r="P708" s="205"/>
      <c r="Q708" s="205"/>
      <c r="R708" s="205"/>
      <c r="S708" s="206"/>
    </row>
    <row r="709" spans="1:19" ht="29.1" customHeight="1">
      <c r="A709" s="166">
        <v>705</v>
      </c>
      <c r="B709" s="206"/>
      <c r="C709" s="206"/>
      <c r="D709" s="206"/>
      <c r="E709" s="206"/>
      <c r="F709" s="166" t="s">
        <v>3226</v>
      </c>
      <c r="G709" s="206" t="s">
        <v>3217</v>
      </c>
      <c r="H709" s="158" t="s">
        <v>818</v>
      </c>
      <c r="I709" s="155" t="s">
        <v>119</v>
      </c>
      <c r="J709" s="201">
        <v>7038</v>
      </c>
      <c r="K709" s="201">
        <v>751</v>
      </c>
      <c r="L709" s="128">
        <v>1120</v>
      </c>
      <c r="M709" s="199">
        <f t="shared" ref="M709:M772" si="11">K709*L709</f>
        <v>841120</v>
      </c>
      <c r="N709" s="157" t="s">
        <v>3191</v>
      </c>
      <c r="O709" s="157">
        <v>0</v>
      </c>
      <c r="P709" s="205"/>
      <c r="Q709" s="205"/>
      <c r="R709" s="205"/>
      <c r="S709" s="206"/>
    </row>
    <row r="710" spans="1:19" ht="29.1" customHeight="1">
      <c r="A710" s="166">
        <v>706</v>
      </c>
      <c r="B710" s="206"/>
      <c r="C710" s="206"/>
      <c r="D710" s="206"/>
      <c r="E710" s="206"/>
      <c r="F710" s="166" t="s">
        <v>3226</v>
      </c>
      <c r="G710" s="206" t="s">
        <v>3217</v>
      </c>
      <c r="H710" s="158" t="s">
        <v>749</v>
      </c>
      <c r="I710" s="155" t="s">
        <v>119</v>
      </c>
      <c r="J710" s="201">
        <v>264</v>
      </c>
      <c r="K710" s="201">
        <v>26</v>
      </c>
      <c r="L710" s="128">
        <v>1120</v>
      </c>
      <c r="M710" s="199">
        <f t="shared" si="11"/>
        <v>29120</v>
      </c>
      <c r="N710" s="157" t="s">
        <v>3643</v>
      </c>
      <c r="O710" s="157" t="s">
        <v>2351</v>
      </c>
      <c r="P710" s="205"/>
      <c r="Q710" s="205"/>
      <c r="R710" s="205"/>
      <c r="S710" s="206"/>
    </row>
    <row r="711" spans="1:19" ht="29.1" customHeight="1">
      <c r="A711" s="166">
        <v>707</v>
      </c>
      <c r="B711" s="206"/>
      <c r="C711" s="206"/>
      <c r="D711" s="206"/>
      <c r="E711" s="206"/>
      <c r="F711" s="166" t="s">
        <v>3226</v>
      </c>
      <c r="G711" s="206" t="s">
        <v>3217</v>
      </c>
      <c r="H711" s="158" t="s">
        <v>747</v>
      </c>
      <c r="I711" s="155" t="s">
        <v>119</v>
      </c>
      <c r="J711" s="201">
        <v>7</v>
      </c>
      <c r="K711" s="201">
        <v>7</v>
      </c>
      <c r="L711" s="128">
        <v>1120</v>
      </c>
      <c r="M711" s="199">
        <f t="shared" si="11"/>
        <v>7840</v>
      </c>
      <c r="N711" s="157" t="s">
        <v>3179</v>
      </c>
      <c r="O711" s="157">
        <v>0</v>
      </c>
      <c r="P711" s="205"/>
      <c r="Q711" s="205"/>
      <c r="R711" s="205"/>
      <c r="S711" s="206"/>
    </row>
    <row r="712" spans="1:19" ht="29.1" customHeight="1">
      <c r="A712" s="166">
        <v>708</v>
      </c>
      <c r="B712" s="206"/>
      <c r="C712" s="206"/>
      <c r="D712" s="206"/>
      <c r="E712" s="206"/>
      <c r="F712" s="166" t="s">
        <v>3226</v>
      </c>
      <c r="G712" s="206" t="s">
        <v>3217</v>
      </c>
      <c r="H712" s="158" t="s">
        <v>750</v>
      </c>
      <c r="I712" s="155" t="s">
        <v>54</v>
      </c>
      <c r="J712" s="201">
        <v>1114</v>
      </c>
      <c r="K712" s="201">
        <v>281</v>
      </c>
      <c r="L712" s="128">
        <v>4730</v>
      </c>
      <c r="M712" s="199">
        <f t="shared" si="11"/>
        <v>1329130</v>
      </c>
      <c r="N712" s="157" t="s">
        <v>3638</v>
      </c>
      <c r="O712" s="157" t="s">
        <v>3919</v>
      </c>
      <c r="P712" s="205"/>
      <c r="Q712" s="205"/>
      <c r="R712" s="205"/>
      <c r="S712" s="206"/>
    </row>
    <row r="713" spans="1:19" ht="29.1" customHeight="1">
      <c r="A713" s="166">
        <v>709</v>
      </c>
      <c r="B713" s="206"/>
      <c r="C713" s="206"/>
      <c r="D713" s="206"/>
      <c r="E713" s="206"/>
      <c r="F713" s="166" t="s">
        <v>3226</v>
      </c>
      <c r="G713" s="206" t="s">
        <v>3217</v>
      </c>
      <c r="H713" s="158" t="s">
        <v>745</v>
      </c>
      <c r="I713" s="155" t="s">
        <v>54</v>
      </c>
      <c r="J713" s="201">
        <v>158</v>
      </c>
      <c r="K713" s="201">
        <v>158</v>
      </c>
      <c r="L713" s="128">
        <v>4950</v>
      </c>
      <c r="M713" s="199">
        <f t="shared" si="11"/>
        <v>782100</v>
      </c>
      <c r="N713" s="157" t="s">
        <v>3638</v>
      </c>
      <c r="O713" s="157" t="s">
        <v>3920</v>
      </c>
      <c r="P713" s="205"/>
      <c r="Q713" s="205"/>
      <c r="R713" s="205"/>
      <c r="S713" s="206"/>
    </row>
    <row r="714" spans="1:19" ht="29.1" customHeight="1">
      <c r="A714" s="166">
        <v>710</v>
      </c>
      <c r="B714" s="206"/>
      <c r="C714" s="206"/>
      <c r="D714" s="206"/>
      <c r="E714" s="206"/>
      <c r="F714" s="166" t="s">
        <v>3226</v>
      </c>
      <c r="G714" s="206" t="s">
        <v>3217</v>
      </c>
      <c r="H714" s="158" t="s">
        <v>748</v>
      </c>
      <c r="I714" s="155" t="s">
        <v>54</v>
      </c>
      <c r="J714" s="201">
        <v>87</v>
      </c>
      <c r="K714" s="201">
        <v>87</v>
      </c>
      <c r="L714" s="128">
        <v>1120</v>
      </c>
      <c r="M714" s="199">
        <f t="shared" si="11"/>
        <v>97440</v>
      </c>
      <c r="N714" s="157" t="s">
        <v>3191</v>
      </c>
      <c r="O714" s="157">
        <v>0</v>
      </c>
      <c r="P714" s="205"/>
      <c r="Q714" s="205"/>
      <c r="R714" s="205"/>
      <c r="S714" s="206"/>
    </row>
    <row r="715" spans="1:19" ht="29.1" customHeight="1">
      <c r="A715" s="166">
        <v>711</v>
      </c>
      <c r="B715" s="206"/>
      <c r="C715" s="206"/>
      <c r="D715" s="206"/>
      <c r="E715" s="206"/>
      <c r="F715" s="166" t="s">
        <v>3226</v>
      </c>
      <c r="G715" s="206" t="s">
        <v>3217</v>
      </c>
      <c r="H715" s="158" t="s">
        <v>742</v>
      </c>
      <c r="I715" s="155" t="s">
        <v>55</v>
      </c>
      <c r="J715" s="201">
        <v>198</v>
      </c>
      <c r="K715" s="201">
        <v>198</v>
      </c>
      <c r="L715" s="128">
        <v>4950</v>
      </c>
      <c r="M715" s="199">
        <f t="shared" si="11"/>
        <v>980100</v>
      </c>
      <c r="N715" s="157" t="s">
        <v>3283</v>
      </c>
      <c r="O715" s="157" t="s">
        <v>3921</v>
      </c>
      <c r="P715" s="205"/>
      <c r="Q715" s="205"/>
      <c r="R715" s="205"/>
      <c r="S715" s="206"/>
    </row>
    <row r="716" spans="1:19" ht="29.1" customHeight="1">
      <c r="A716" s="166">
        <v>712</v>
      </c>
      <c r="B716" s="206"/>
      <c r="C716" s="206"/>
      <c r="D716" s="206"/>
      <c r="E716" s="206"/>
      <c r="F716" s="166" t="s">
        <v>3226</v>
      </c>
      <c r="G716" s="206" t="s">
        <v>3217</v>
      </c>
      <c r="H716" s="158" t="s">
        <v>751</v>
      </c>
      <c r="I716" s="155" t="s">
        <v>182</v>
      </c>
      <c r="J716" s="201">
        <v>238</v>
      </c>
      <c r="K716" s="201">
        <v>165</v>
      </c>
      <c r="L716" s="128">
        <v>5020</v>
      </c>
      <c r="M716" s="199">
        <f t="shared" si="11"/>
        <v>828300</v>
      </c>
      <c r="N716" s="157" t="s">
        <v>3283</v>
      </c>
      <c r="O716" s="157" t="s">
        <v>3921</v>
      </c>
      <c r="P716" s="205"/>
      <c r="Q716" s="205"/>
      <c r="R716" s="205"/>
      <c r="S716" s="206"/>
    </row>
    <row r="717" spans="1:19" ht="29.1" customHeight="1">
      <c r="A717" s="166">
        <v>713</v>
      </c>
      <c r="B717" s="206"/>
      <c r="C717" s="206"/>
      <c r="D717" s="206"/>
      <c r="E717" s="206"/>
      <c r="F717" s="166" t="s">
        <v>3226</v>
      </c>
      <c r="G717" s="206" t="s">
        <v>3217</v>
      </c>
      <c r="H717" s="158" t="s">
        <v>762</v>
      </c>
      <c r="I717" s="155" t="s">
        <v>109</v>
      </c>
      <c r="J717" s="201">
        <v>9399</v>
      </c>
      <c r="K717" s="201">
        <v>116</v>
      </c>
      <c r="L717" s="128">
        <v>975</v>
      </c>
      <c r="M717" s="199">
        <f t="shared" si="11"/>
        <v>113100</v>
      </c>
      <c r="N717" s="157" t="s">
        <v>3354</v>
      </c>
      <c r="O717" s="157">
        <v>1174</v>
      </c>
      <c r="P717" s="205"/>
      <c r="Q717" s="205"/>
      <c r="R717" s="205"/>
      <c r="S717" s="206"/>
    </row>
    <row r="718" spans="1:19" ht="29.1" customHeight="1">
      <c r="A718" s="166">
        <v>714</v>
      </c>
      <c r="B718" s="206"/>
      <c r="C718" s="206"/>
      <c r="D718" s="206"/>
      <c r="E718" s="206"/>
      <c r="F718" s="166" t="s">
        <v>3226</v>
      </c>
      <c r="G718" s="206" t="s">
        <v>3217</v>
      </c>
      <c r="H718" s="158" t="s">
        <v>766</v>
      </c>
      <c r="I718" s="155" t="s">
        <v>55</v>
      </c>
      <c r="J718" s="201">
        <v>161</v>
      </c>
      <c r="K718" s="201">
        <v>161</v>
      </c>
      <c r="L718" s="128">
        <v>1120</v>
      </c>
      <c r="M718" s="199">
        <f t="shared" si="11"/>
        <v>180320</v>
      </c>
      <c r="N718" s="157" t="s">
        <v>3191</v>
      </c>
      <c r="O718" s="157">
        <v>0</v>
      </c>
      <c r="P718" s="205"/>
      <c r="Q718" s="205"/>
      <c r="R718" s="205"/>
      <c r="S718" s="206"/>
    </row>
    <row r="719" spans="1:19" ht="29.1" customHeight="1">
      <c r="A719" s="166">
        <v>715</v>
      </c>
      <c r="B719" s="206"/>
      <c r="C719" s="206"/>
      <c r="D719" s="206"/>
      <c r="E719" s="206"/>
      <c r="F719" s="166" t="s">
        <v>3226</v>
      </c>
      <c r="G719" s="206" t="s">
        <v>3217</v>
      </c>
      <c r="H719" s="158" t="s">
        <v>765</v>
      </c>
      <c r="I719" s="155" t="s">
        <v>119</v>
      </c>
      <c r="J719" s="201">
        <v>555</v>
      </c>
      <c r="K719" s="201">
        <v>555</v>
      </c>
      <c r="L719" s="128">
        <v>1120</v>
      </c>
      <c r="M719" s="199">
        <f t="shared" si="11"/>
        <v>621600</v>
      </c>
      <c r="N719" s="157" t="s">
        <v>3191</v>
      </c>
      <c r="O719" s="157">
        <v>0</v>
      </c>
      <c r="P719" s="205"/>
      <c r="Q719" s="205"/>
      <c r="R719" s="205"/>
      <c r="S719" s="206"/>
    </row>
    <row r="720" spans="1:19" ht="29.1" customHeight="1">
      <c r="A720" s="166">
        <v>716</v>
      </c>
      <c r="B720" s="206"/>
      <c r="C720" s="206"/>
      <c r="D720" s="206"/>
      <c r="E720" s="206"/>
      <c r="F720" s="166" t="s">
        <v>3226</v>
      </c>
      <c r="G720" s="206" t="s">
        <v>3217</v>
      </c>
      <c r="H720" s="158" t="s">
        <v>770</v>
      </c>
      <c r="I720" s="155" t="s">
        <v>55</v>
      </c>
      <c r="J720" s="201">
        <v>74</v>
      </c>
      <c r="K720" s="201">
        <v>74</v>
      </c>
      <c r="L720" s="128">
        <v>1120</v>
      </c>
      <c r="M720" s="199">
        <f t="shared" si="11"/>
        <v>82880</v>
      </c>
      <c r="N720" s="157" t="s">
        <v>3191</v>
      </c>
      <c r="O720" s="157">
        <v>0</v>
      </c>
      <c r="P720" s="205"/>
      <c r="Q720" s="205"/>
      <c r="R720" s="205"/>
      <c r="S720" s="206"/>
    </row>
    <row r="721" spans="1:19" ht="29.1" customHeight="1">
      <c r="A721" s="166">
        <v>717</v>
      </c>
      <c r="B721" s="206"/>
      <c r="C721" s="206"/>
      <c r="D721" s="206"/>
      <c r="E721" s="206"/>
      <c r="F721" s="166" t="s">
        <v>3226</v>
      </c>
      <c r="G721" s="206" t="s">
        <v>3217</v>
      </c>
      <c r="H721" s="158" t="s">
        <v>768</v>
      </c>
      <c r="I721" s="155" t="s">
        <v>119</v>
      </c>
      <c r="J721" s="201">
        <v>374</v>
      </c>
      <c r="K721" s="201">
        <v>374</v>
      </c>
      <c r="L721" s="128">
        <v>1120</v>
      </c>
      <c r="M721" s="199">
        <f t="shared" si="11"/>
        <v>418880</v>
      </c>
      <c r="N721" s="157" t="s">
        <v>3191</v>
      </c>
      <c r="O721" s="157">
        <v>0</v>
      </c>
      <c r="P721" s="205"/>
      <c r="Q721" s="205"/>
      <c r="R721" s="205"/>
      <c r="S721" s="206"/>
    </row>
    <row r="722" spans="1:19" ht="29.1" customHeight="1">
      <c r="A722" s="166">
        <v>718</v>
      </c>
      <c r="B722" s="206"/>
      <c r="C722" s="206"/>
      <c r="D722" s="206"/>
      <c r="E722" s="206"/>
      <c r="F722" s="166" t="s">
        <v>3226</v>
      </c>
      <c r="G722" s="206" t="s">
        <v>3217</v>
      </c>
      <c r="H722" s="158" t="s">
        <v>769</v>
      </c>
      <c r="I722" s="155" t="s">
        <v>55</v>
      </c>
      <c r="J722" s="201">
        <v>139</v>
      </c>
      <c r="K722" s="201">
        <v>31</v>
      </c>
      <c r="L722" s="128">
        <v>1120</v>
      </c>
      <c r="M722" s="199">
        <f t="shared" si="11"/>
        <v>34720</v>
      </c>
      <c r="N722" s="157" t="s">
        <v>3191</v>
      </c>
      <c r="O722" s="157">
        <v>0</v>
      </c>
      <c r="P722" s="205"/>
      <c r="Q722" s="205"/>
      <c r="R722" s="205"/>
      <c r="S722" s="206"/>
    </row>
    <row r="723" spans="1:19" ht="29.1" customHeight="1">
      <c r="A723" s="166">
        <v>719</v>
      </c>
      <c r="B723" s="206"/>
      <c r="C723" s="206"/>
      <c r="D723" s="206"/>
      <c r="E723" s="206"/>
      <c r="F723" s="166" t="s">
        <v>3226</v>
      </c>
      <c r="G723" s="206" t="s">
        <v>3217</v>
      </c>
      <c r="H723" s="158" t="s">
        <v>815</v>
      </c>
      <c r="I723" s="155" t="s">
        <v>55</v>
      </c>
      <c r="J723" s="201">
        <v>107</v>
      </c>
      <c r="K723" s="201">
        <v>64</v>
      </c>
      <c r="L723" s="128">
        <v>1120</v>
      </c>
      <c r="M723" s="199">
        <f t="shared" si="11"/>
        <v>71680</v>
      </c>
      <c r="N723" s="157" t="s">
        <v>3191</v>
      </c>
      <c r="O723" s="157">
        <v>0</v>
      </c>
      <c r="P723" s="205"/>
      <c r="Q723" s="205"/>
      <c r="R723" s="205"/>
      <c r="S723" s="206"/>
    </row>
    <row r="724" spans="1:19" ht="29.1" customHeight="1">
      <c r="A724" s="166">
        <v>720</v>
      </c>
      <c r="B724" s="206"/>
      <c r="C724" s="206"/>
      <c r="D724" s="206"/>
      <c r="E724" s="206"/>
      <c r="F724" s="166" t="s">
        <v>3226</v>
      </c>
      <c r="G724" s="206" t="s">
        <v>3217</v>
      </c>
      <c r="H724" s="158" t="s">
        <v>773</v>
      </c>
      <c r="I724" s="155" t="s">
        <v>119</v>
      </c>
      <c r="J724" s="201">
        <v>96</v>
      </c>
      <c r="K724" s="201">
        <v>96</v>
      </c>
      <c r="L724" s="128">
        <v>1120</v>
      </c>
      <c r="M724" s="199">
        <f t="shared" si="11"/>
        <v>107520</v>
      </c>
      <c r="N724" s="157" t="s">
        <v>3191</v>
      </c>
      <c r="O724" s="157">
        <v>0</v>
      </c>
      <c r="P724" s="205"/>
      <c r="Q724" s="205"/>
      <c r="R724" s="205"/>
      <c r="S724" s="206"/>
    </row>
    <row r="725" spans="1:19" ht="29.1" customHeight="1">
      <c r="A725" s="166">
        <v>721</v>
      </c>
      <c r="B725" s="206"/>
      <c r="C725" s="206"/>
      <c r="D725" s="206"/>
      <c r="E725" s="206"/>
      <c r="F725" s="166" t="s">
        <v>3226</v>
      </c>
      <c r="G725" s="206" t="s">
        <v>3217</v>
      </c>
      <c r="H725" s="158" t="s">
        <v>775</v>
      </c>
      <c r="I725" s="155" t="s">
        <v>55</v>
      </c>
      <c r="J725" s="201">
        <v>42</v>
      </c>
      <c r="K725" s="201">
        <v>42</v>
      </c>
      <c r="L725" s="128">
        <v>1120</v>
      </c>
      <c r="M725" s="199">
        <f t="shared" si="11"/>
        <v>47040</v>
      </c>
      <c r="N725" s="157" t="s">
        <v>3191</v>
      </c>
      <c r="O725" s="157">
        <v>0</v>
      </c>
      <c r="P725" s="205"/>
      <c r="Q725" s="205"/>
      <c r="R725" s="205"/>
      <c r="S725" s="206"/>
    </row>
    <row r="726" spans="1:19" ht="29.1" customHeight="1">
      <c r="A726" s="166">
        <v>722</v>
      </c>
      <c r="B726" s="206"/>
      <c r="C726" s="206"/>
      <c r="D726" s="206"/>
      <c r="E726" s="206"/>
      <c r="F726" s="166" t="s">
        <v>3226</v>
      </c>
      <c r="G726" s="206" t="s">
        <v>3217</v>
      </c>
      <c r="H726" s="158" t="s">
        <v>814</v>
      </c>
      <c r="I726" s="155" t="s">
        <v>55</v>
      </c>
      <c r="J726" s="201">
        <v>2045</v>
      </c>
      <c r="K726" s="201">
        <v>11</v>
      </c>
      <c r="L726" s="128">
        <v>4970</v>
      </c>
      <c r="M726" s="199">
        <f t="shared" si="11"/>
        <v>54670</v>
      </c>
      <c r="N726" s="157" t="s">
        <v>3713</v>
      </c>
      <c r="O726" s="157" t="s">
        <v>3922</v>
      </c>
      <c r="P726" s="205"/>
      <c r="Q726" s="205"/>
      <c r="R726" s="205"/>
      <c r="S726" s="206"/>
    </row>
    <row r="727" spans="1:19" ht="29.1" customHeight="1">
      <c r="A727" s="166">
        <v>723</v>
      </c>
      <c r="B727" s="206"/>
      <c r="C727" s="206"/>
      <c r="D727" s="206"/>
      <c r="E727" s="206"/>
      <c r="F727" s="166" t="s">
        <v>3226</v>
      </c>
      <c r="G727" s="206" t="s">
        <v>3217</v>
      </c>
      <c r="H727" s="158" t="s">
        <v>813</v>
      </c>
      <c r="I727" s="155" t="s">
        <v>119</v>
      </c>
      <c r="J727" s="201">
        <v>7</v>
      </c>
      <c r="K727" s="201">
        <v>7</v>
      </c>
      <c r="L727" s="128">
        <v>1120</v>
      </c>
      <c r="M727" s="199">
        <f t="shared" si="11"/>
        <v>7840</v>
      </c>
      <c r="N727" s="157" t="s">
        <v>3716</v>
      </c>
      <c r="O727" s="157" t="s">
        <v>3923</v>
      </c>
      <c r="P727" s="205"/>
      <c r="Q727" s="205"/>
      <c r="R727" s="205"/>
      <c r="S727" s="206"/>
    </row>
    <row r="728" spans="1:19" ht="29.1" customHeight="1">
      <c r="A728" s="166">
        <v>724</v>
      </c>
      <c r="B728" s="206"/>
      <c r="C728" s="206"/>
      <c r="D728" s="206"/>
      <c r="E728" s="206"/>
      <c r="F728" s="166" t="s">
        <v>3226</v>
      </c>
      <c r="G728" s="206" t="s">
        <v>3217</v>
      </c>
      <c r="H728" s="158" t="s">
        <v>811</v>
      </c>
      <c r="I728" s="155" t="s">
        <v>55</v>
      </c>
      <c r="J728" s="201">
        <v>932</v>
      </c>
      <c r="K728" s="201">
        <v>126</v>
      </c>
      <c r="L728" s="128">
        <v>4970</v>
      </c>
      <c r="M728" s="199">
        <f t="shared" si="11"/>
        <v>626220</v>
      </c>
      <c r="N728" s="157" t="s">
        <v>3346</v>
      </c>
      <c r="O728" s="157">
        <v>874</v>
      </c>
      <c r="P728" s="205"/>
      <c r="Q728" s="205"/>
      <c r="R728" s="205"/>
      <c r="S728" s="206"/>
    </row>
    <row r="729" spans="1:19" ht="29.1" customHeight="1">
      <c r="A729" s="166">
        <v>725</v>
      </c>
      <c r="B729" s="206"/>
      <c r="C729" s="206"/>
      <c r="D729" s="206"/>
      <c r="E729" s="206"/>
      <c r="F729" s="166" t="s">
        <v>3226</v>
      </c>
      <c r="G729" s="206" t="s">
        <v>3217</v>
      </c>
      <c r="H729" s="158" t="s">
        <v>812</v>
      </c>
      <c r="I729" s="155" t="s">
        <v>55</v>
      </c>
      <c r="J729" s="201">
        <v>80</v>
      </c>
      <c r="K729" s="201">
        <v>80</v>
      </c>
      <c r="L729" s="128">
        <v>1120</v>
      </c>
      <c r="M729" s="199">
        <f t="shared" si="11"/>
        <v>89600</v>
      </c>
      <c r="N729" s="157" t="s">
        <v>3191</v>
      </c>
      <c r="O729" s="157">
        <v>0</v>
      </c>
      <c r="P729" s="205"/>
      <c r="Q729" s="205"/>
      <c r="R729" s="205"/>
      <c r="S729" s="206"/>
    </row>
    <row r="730" spans="1:19" ht="29.1" customHeight="1">
      <c r="A730" s="166">
        <v>726</v>
      </c>
      <c r="B730" s="206"/>
      <c r="C730" s="206"/>
      <c r="D730" s="206"/>
      <c r="E730" s="206"/>
      <c r="F730" s="166" t="s">
        <v>3226</v>
      </c>
      <c r="G730" s="206" t="s">
        <v>3217</v>
      </c>
      <c r="H730" s="158" t="s">
        <v>810</v>
      </c>
      <c r="I730" s="155" t="s">
        <v>119</v>
      </c>
      <c r="J730" s="201">
        <v>63</v>
      </c>
      <c r="K730" s="201">
        <v>63</v>
      </c>
      <c r="L730" s="128">
        <v>1120</v>
      </c>
      <c r="M730" s="199">
        <f t="shared" si="11"/>
        <v>70560</v>
      </c>
      <c r="N730" s="157" t="s">
        <v>3631</v>
      </c>
      <c r="O730" s="157" t="s">
        <v>3634</v>
      </c>
      <c r="P730" s="205"/>
      <c r="Q730" s="205"/>
      <c r="R730" s="205"/>
      <c r="S730" s="206"/>
    </row>
    <row r="731" spans="1:19" ht="29.1" customHeight="1">
      <c r="A731" s="166">
        <v>727</v>
      </c>
      <c r="B731" s="206"/>
      <c r="C731" s="206"/>
      <c r="D731" s="206"/>
      <c r="E731" s="206"/>
      <c r="F731" s="166" t="s">
        <v>3226</v>
      </c>
      <c r="G731" s="206" t="s">
        <v>3217</v>
      </c>
      <c r="H731" s="158" t="s">
        <v>806</v>
      </c>
      <c r="I731" s="155" t="s">
        <v>55</v>
      </c>
      <c r="J731" s="201">
        <v>405</v>
      </c>
      <c r="K731" s="201">
        <v>405</v>
      </c>
      <c r="L731" s="128">
        <v>5130</v>
      </c>
      <c r="M731" s="199">
        <f t="shared" si="11"/>
        <v>2077650</v>
      </c>
      <c r="N731" s="157" t="s">
        <v>3346</v>
      </c>
      <c r="O731" s="157" t="s">
        <v>3897</v>
      </c>
      <c r="P731" s="205"/>
      <c r="Q731" s="205"/>
      <c r="R731" s="205"/>
      <c r="S731" s="206"/>
    </row>
    <row r="732" spans="1:19" ht="29.1" customHeight="1">
      <c r="A732" s="166">
        <v>728</v>
      </c>
      <c r="B732" s="206"/>
      <c r="C732" s="206"/>
      <c r="D732" s="206"/>
      <c r="E732" s="206"/>
      <c r="F732" s="166" t="s">
        <v>3226</v>
      </c>
      <c r="G732" s="206" t="s">
        <v>3217</v>
      </c>
      <c r="H732" s="158" t="s">
        <v>808</v>
      </c>
      <c r="I732" s="155" t="s">
        <v>55</v>
      </c>
      <c r="J732" s="201">
        <v>1389</v>
      </c>
      <c r="K732" s="201">
        <v>243</v>
      </c>
      <c r="L732" s="128">
        <v>4970</v>
      </c>
      <c r="M732" s="199">
        <f t="shared" si="11"/>
        <v>1207710</v>
      </c>
      <c r="N732" s="157" t="s">
        <v>3346</v>
      </c>
      <c r="O732" s="157">
        <v>874</v>
      </c>
      <c r="P732" s="205"/>
      <c r="Q732" s="205"/>
      <c r="R732" s="205"/>
      <c r="S732" s="206"/>
    </row>
    <row r="733" spans="1:19" ht="29.1" customHeight="1">
      <c r="A733" s="166">
        <v>729</v>
      </c>
      <c r="B733" s="206"/>
      <c r="C733" s="206"/>
      <c r="D733" s="206"/>
      <c r="E733" s="206"/>
      <c r="F733" s="166" t="s">
        <v>3226</v>
      </c>
      <c r="G733" s="206" t="s">
        <v>3217</v>
      </c>
      <c r="H733" s="158" t="s">
        <v>804</v>
      </c>
      <c r="I733" s="155" t="s">
        <v>55</v>
      </c>
      <c r="J733" s="201">
        <v>605</v>
      </c>
      <c r="K733" s="201">
        <v>72</v>
      </c>
      <c r="L733" s="128">
        <v>3940</v>
      </c>
      <c r="M733" s="199">
        <f t="shared" si="11"/>
        <v>283680</v>
      </c>
      <c r="N733" s="157" t="s">
        <v>3629</v>
      </c>
      <c r="O733" s="157" t="s">
        <v>3630</v>
      </c>
      <c r="P733" s="205"/>
      <c r="Q733" s="205"/>
      <c r="R733" s="205"/>
      <c r="S733" s="206"/>
    </row>
    <row r="734" spans="1:19" ht="29.1" customHeight="1">
      <c r="A734" s="166">
        <v>730</v>
      </c>
      <c r="B734" s="206"/>
      <c r="C734" s="206"/>
      <c r="D734" s="206"/>
      <c r="E734" s="206"/>
      <c r="F734" s="166" t="s">
        <v>3226</v>
      </c>
      <c r="G734" s="206" t="s">
        <v>3217</v>
      </c>
      <c r="H734" s="158" t="s">
        <v>3120</v>
      </c>
      <c r="I734" s="155" t="s">
        <v>37</v>
      </c>
      <c r="J734" s="201">
        <v>1159.2</v>
      </c>
      <c r="K734" s="201">
        <v>240</v>
      </c>
      <c r="L734" s="128">
        <v>1780</v>
      </c>
      <c r="M734" s="199">
        <f t="shared" si="11"/>
        <v>427200</v>
      </c>
      <c r="N734" s="157" t="s">
        <v>1821</v>
      </c>
      <c r="O734" s="157">
        <v>0</v>
      </c>
      <c r="P734" s="205"/>
      <c r="Q734" s="205"/>
      <c r="R734" s="205"/>
      <c r="S734" s="206"/>
    </row>
    <row r="735" spans="1:19" ht="29.1" customHeight="1">
      <c r="A735" s="166">
        <v>731</v>
      </c>
      <c r="B735" s="206"/>
      <c r="C735" s="206"/>
      <c r="D735" s="206"/>
      <c r="E735" s="206"/>
      <c r="F735" s="166" t="s">
        <v>3226</v>
      </c>
      <c r="G735" s="206" t="s">
        <v>3217</v>
      </c>
      <c r="H735" s="158" t="s">
        <v>809</v>
      </c>
      <c r="I735" s="155" t="s">
        <v>55</v>
      </c>
      <c r="J735" s="201">
        <v>56</v>
      </c>
      <c r="K735" s="201">
        <v>56</v>
      </c>
      <c r="L735" s="128">
        <v>1780</v>
      </c>
      <c r="M735" s="199">
        <f t="shared" si="11"/>
        <v>99680</v>
      </c>
      <c r="N735" s="157" t="s">
        <v>3191</v>
      </c>
      <c r="O735" s="157">
        <v>0</v>
      </c>
      <c r="P735" s="205"/>
      <c r="Q735" s="205"/>
      <c r="R735" s="205"/>
      <c r="S735" s="206"/>
    </row>
    <row r="736" spans="1:19" ht="29.1" customHeight="1">
      <c r="A736" s="166">
        <v>732</v>
      </c>
      <c r="B736" s="206"/>
      <c r="C736" s="206"/>
      <c r="D736" s="206"/>
      <c r="E736" s="206"/>
      <c r="F736" s="166" t="s">
        <v>3226</v>
      </c>
      <c r="G736" s="206" t="s">
        <v>3217</v>
      </c>
      <c r="H736" s="158" t="s">
        <v>807</v>
      </c>
      <c r="I736" s="155" t="s">
        <v>55</v>
      </c>
      <c r="J736" s="201">
        <v>129</v>
      </c>
      <c r="K736" s="201">
        <v>39</v>
      </c>
      <c r="L736" s="128">
        <v>1780</v>
      </c>
      <c r="M736" s="199">
        <f t="shared" si="11"/>
        <v>69420</v>
      </c>
      <c r="N736" s="157" t="s">
        <v>3191</v>
      </c>
      <c r="O736" s="157">
        <v>0</v>
      </c>
      <c r="P736" s="205"/>
      <c r="Q736" s="205"/>
      <c r="R736" s="205"/>
      <c r="S736" s="206"/>
    </row>
    <row r="737" spans="1:19" ht="29.1" customHeight="1">
      <c r="A737" s="166">
        <v>733</v>
      </c>
      <c r="B737" s="206"/>
      <c r="C737" s="206"/>
      <c r="D737" s="206"/>
      <c r="E737" s="206"/>
      <c r="F737" s="166" t="s">
        <v>3226</v>
      </c>
      <c r="G737" s="206" t="s">
        <v>3217</v>
      </c>
      <c r="H737" s="158" t="s">
        <v>777</v>
      </c>
      <c r="I737" s="155" t="s">
        <v>55</v>
      </c>
      <c r="J737" s="201">
        <v>11</v>
      </c>
      <c r="K737" s="201">
        <v>11</v>
      </c>
      <c r="L737" s="128">
        <v>1780</v>
      </c>
      <c r="M737" s="199">
        <f t="shared" si="11"/>
        <v>19580</v>
      </c>
      <c r="N737" s="157" t="s">
        <v>3191</v>
      </c>
      <c r="O737" s="157">
        <v>0</v>
      </c>
      <c r="P737" s="205"/>
      <c r="Q737" s="205"/>
      <c r="R737" s="205"/>
      <c r="S737" s="206"/>
    </row>
    <row r="738" spans="1:19" ht="29.1" customHeight="1">
      <c r="A738" s="166">
        <v>734</v>
      </c>
      <c r="B738" s="206"/>
      <c r="C738" s="206"/>
      <c r="D738" s="206"/>
      <c r="E738" s="206"/>
      <c r="F738" s="166" t="s">
        <v>3226</v>
      </c>
      <c r="G738" s="206" t="s">
        <v>3217</v>
      </c>
      <c r="H738" s="158" t="s">
        <v>776</v>
      </c>
      <c r="I738" s="155" t="s">
        <v>119</v>
      </c>
      <c r="J738" s="201">
        <v>13</v>
      </c>
      <c r="K738" s="201">
        <v>13</v>
      </c>
      <c r="L738" s="128">
        <v>1780</v>
      </c>
      <c r="M738" s="199">
        <f t="shared" si="11"/>
        <v>23140</v>
      </c>
      <c r="N738" s="157" t="s">
        <v>3191</v>
      </c>
      <c r="O738" s="157">
        <v>0</v>
      </c>
      <c r="P738" s="205"/>
      <c r="Q738" s="205"/>
      <c r="R738" s="205"/>
      <c r="S738" s="206"/>
    </row>
    <row r="739" spans="1:19" ht="29.1" customHeight="1">
      <c r="A739" s="166">
        <v>735</v>
      </c>
      <c r="B739" s="206"/>
      <c r="C739" s="206"/>
      <c r="D739" s="206"/>
      <c r="E739" s="206"/>
      <c r="F739" s="166" t="s">
        <v>3226</v>
      </c>
      <c r="G739" s="206" t="s">
        <v>3217</v>
      </c>
      <c r="H739" s="158" t="s">
        <v>805</v>
      </c>
      <c r="I739" s="155" t="s">
        <v>119</v>
      </c>
      <c r="J739" s="201">
        <v>152</v>
      </c>
      <c r="K739" s="201">
        <v>152</v>
      </c>
      <c r="L739" s="128">
        <v>1780</v>
      </c>
      <c r="M739" s="199">
        <f t="shared" si="11"/>
        <v>270560</v>
      </c>
      <c r="N739" s="157" t="s">
        <v>3179</v>
      </c>
      <c r="O739" s="157">
        <v>0</v>
      </c>
      <c r="P739" s="205"/>
      <c r="Q739" s="205"/>
      <c r="R739" s="205"/>
      <c r="S739" s="206"/>
    </row>
    <row r="740" spans="1:19" ht="29.1" customHeight="1">
      <c r="A740" s="166">
        <v>736</v>
      </c>
      <c r="B740" s="206"/>
      <c r="C740" s="206"/>
      <c r="D740" s="206"/>
      <c r="E740" s="206"/>
      <c r="F740" s="166" t="s">
        <v>3226</v>
      </c>
      <c r="G740" s="206" t="s">
        <v>3217</v>
      </c>
      <c r="H740" s="158" t="s">
        <v>778</v>
      </c>
      <c r="I740" s="155" t="s">
        <v>119</v>
      </c>
      <c r="J740" s="201">
        <v>46</v>
      </c>
      <c r="K740" s="201">
        <v>46</v>
      </c>
      <c r="L740" s="128">
        <v>1780</v>
      </c>
      <c r="M740" s="199">
        <f t="shared" si="11"/>
        <v>81880</v>
      </c>
      <c r="N740" s="157" t="s">
        <v>3439</v>
      </c>
      <c r="O740" s="157" t="s">
        <v>1997</v>
      </c>
      <c r="P740" s="205"/>
      <c r="Q740" s="205"/>
      <c r="R740" s="205"/>
      <c r="S740" s="206"/>
    </row>
    <row r="741" spans="1:19" ht="29.1" customHeight="1">
      <c r="A741" s="166">
        <v>737</v>
      </c>
      <c r="B741" s="206"/>
      <c r="C741" s="206"/>
      <c r="D741" s="206"/>
      <c r="E741" s="206"/>
      <c r="F741" s="166" t="s">
        <v>3226</v>
      </c>
      <c r="G741" s="206" t="s">
        <v>3217</v>
      </c>
      <c r="H741" s="158" t="s">
        <v>816</v>
      </c>
      <c r="I741" s="155" t="s">
        <v>370</v>
      </c>
      <c r="J741" s="201">
        <v>359</v>
      </c>
      <c r="K741" s="201">
        <v>307</v>
      </c>
      <c r="L741" s="128">
        <v>1780</v>
      </c>
      <c r="M741" s="199">
        <f t="shared" si="11"/>
        <v>546460</v>
      </c>
      <c r="N741" s="157" t="s">
        <v>3191</v>
      </c>
      <c r="O741" s="157">
        <v>0</v>
      </c>
      <c r="P741" s="205"/>
      <c r="Q741" s="205"/>
      <c r="R741" s="205"/>
      <c r="S741" s="206"/>
    </row>
    <row r="742" spans="1:19" ht="29.1" customHeight="1">
      <c r="A742" s="166">
        <v>738</v>
      </c>
      <c r="B742" s="206"/>
      <c r="C742" s="206"/>
      <c r="D742" s="206"/>
      <c r="E742" s="206"/>
      <c r="F742" s="166" t="s">
        <v>3226</v>
      </c>
      <c r="G742" s="206" t="s">
        <v>3217</v>
      </c>
      <c r="H742" s="158" t="s">
        <v>3177</v>
      </c>
      <c r="I742" s="155" t="s">
        <v>0</v>
      </c>
      <c r="J742" s="201">
        <v>1</v>
      </c>
      <c r="K742" s="201">
        <v>1</v>
      </c>
      <c r="L742" s="128">
        <v>303</v>
      </c>
      <c r="M742" s="199">
        <f t="shared" si="11"/>
        <v>303</v>
      </c>
      <c r="N742" s="157" t="s">
        <v>3191</v>
      </c>
      <c r="O742" s="157"/>
      <c r="P742" s="205"/>
      <c r="Q742" s="205"/>
      <c r="R742" s="205"/>
      <c r="S742" s="206"/>
    </row>
    <row r="743" spans="1:19" ht="29.1" customHeight="1">
      <c r="A743" s="166">
        <v>739</v>
      </c>
      <c r="B743" s="206"/>
      <c r="C743" s="206"/>
      <c r="D743" s="206"/>
      <c r="E743" s="206"/>
      <c r="F743" s="166" t="s">
        <v>3226</v>
      </c>
      <c r="G743" s="206" t="s">
        <v>3217</v>
      </c>
      <c r="H743" s="158" t="s">
        <v>3157</v>
      </c>
      <c r="I743" s="155" t="s">
        <v>2</v>
      </c>
      <c r="J743" s="201">
        <v>11944</v>
      </c>
      <c r="K743" s="201">
        <v>53</v>
      </c>
      <c r="L743" s="128">
        <v>1200</v>
      </c>
      <c r="M743" s="199">
        <f t="shared" si="11"/>
        <v>63600</v>
      </c>
      <c r="N743" s="157" t="s">
        <v>3288</v>
      </c>
      <c r="O743" s="157" t="s">
        <v>3924</v>
      </c>
      <c r="P743" s="205"/>
      <c r="Q743" s="205"/>
      <c r="R743" s="205"/>
      <c r="S743" s="206"/>
    </row>
    <row r="744" spans="1:19" ht="29.1" customHeight="1">
      <c r="A744" s="166">
        <v>740</v>
      </c>
      <c r="B744" s="206"/>
      <c r="C744" s="206"/>
      <c r="D744" s="206"/>
      <c r="E744" s="206"/>
      <c r="F744" s="166" t="s">
        <v>3226</v>
      </c>
      <c r="G744" s="206" t="s">
        <v>3217</v>
      </c>
      <c r="H744" s="158" t="s">
        <v>803</v>
      </c>
      <c r="I744" s="155" t="s">
        <v>109</v>
      </c>
      <c r="J744" s="201">
        <v>216</v>
      </c>
      <c r="K744" s="201">
        <v>216</v>
      </c>
      <c r="L744" s="128">
        <v>303</v>
      </c>
      <c r="M744" s="199">
        <f t="shared" si="11"/>
        <v>65448</v>
      </c>
      <c r="N744" s="157" t="s">
        <v>3191</v>
      </c>
      <c r="O744" s="157">
        <v>0</v>
      </c>
      <c r="P744" s="205"/>
      <c r="Q744" s="205"/>
      <c r="R744" s="205"/>
      <c r="S744" s="206"/>
    </row>
    <row r="745" spans="1:19" ht="29.1" customHeight="1">
      <c r="A745" s="166">
        <v>741</v>
      </c>
      <c r="B745" s="206"/>
      <c r="C745" s="206"/>
      <c r="D745" s="206"/>
      <c r="E745" s="206"/>
      <c r="F745" s="166" t="s">
        <v>3226</v>
      </c>
      <c r="G745" s="206" t="s">
        <v>3217</v>
      </c>
      <c r="H745" s="158" t="s">
        <v>802</v>
      </c>
      <c r="I745" s="155" t="s">
        <v>119</v>
      </c>
      <c r="J745" s="201">
        <v>274</v>
      </c>
      <c r="K745" s="201">
        <v>274</v>
      </c>
      <c r="L745" s="128">
        <v>303</v>
      </c>
      <c r="M745" s="199">
        <f t="shared" si="11"/>
        <v>83022</v>
      </c>
      <c r="N745" s="157" t="s">
        <v>3179</v>
      </c>
      <c r="O745" s="157">
        <v>0</v>
      </c>
      <c r="P745" s="205"/>
      <c r="Q745" s="205"/>
      <c r="R745" s="205"/>
      <c r="S745" s="206"/>
    </row>
    <row r="746" spans="1:19" ht="29.1" customHeight="1">
      <c r="A746" s="166">
        <v>742</v>
      </c>
      <c r="B746" s="206"/>
      <c r="C746" s="206"/>
      <c r="D746" s="206"/>
      <c r="E746" s="206"/>
      <c r="F746" s="166" t="s">
        <v>3226</v>
      </c>
      <c r="G746" s="206" t="s">
        <v>3217</v>
      </c>
      <c r="H746" s="158" t="s">
        <v>799</v>
      </c>
      <c r="I746" s="155" t="s">
        <v>119</v>
      </c>
      <c r="J746" s="201">
        <v>245</v>
      </c>
      <c r="K746" s="201">
        <v>242</v>
      </c>
      <c r="L746" s="128">
        <v>1180</v>
      </c>
      <c r="M746" s="199">
        <f t="shared" si="11"/>
        <v>285560</v>
      </c>
      <c r="N746" s="157" t="s">
        <v>3191</v>
      </c>
      <c r="O746" s="157">
        <v>0</v>
      </c>
      <c r="P746" s="205"/>
      <c r="Q746" s="205"/>
      <c r="R746" s="205"/>
      <c r="S746" s="206"/>
    </row>
    <row r="747" spans="1:19" ht="29.1" customHeight="1">
      <c r="A747" s="166">
        <v>743</v>
      </c>
      <c r="B747" s="206"/>
      <c r="C747" s="206"/>
      <c r="D747" s="206"/>
      <c r="E747" s="206"/>
      <c r="F747" s="166" t="s">
        <v>3226</v>
      </c>
      <c r="G747" s="206" t="s">
        <v>3217</v>
      </c>
      <c r="H747" s="158" t="s">
        <v>801</v>
      </c>
      <c r="I747" s="155" t="s">
        <v>55</v>
      </c>
      <c r="J747" s="201">
        <v>226</v>
      </c>
      <c r="K747" s="201">
        <v>226</v>
      </c>
      <c r="L747" s="128">
        <v>1180</v>
      </c>
      <c r="M747" s="199">
        <f t="shared" si="11"/>
        <v>266680</v>
      </c>
      <c r="N747" s="157" t="s">
        <v>3191</v>
      </c>
      <c r="O747" s="157">
        <v>0</v>
      </c>
      <c r="P747" s="205"/>
      <c r="Q747" s="205"/>
      <c r="R747" s="205"/>
      <c r="S747" s="206"/>
    </row>
    <row r="748" spans="1:19" ht="29.1" customHeight="1">
      <c r="A748" s="166">
        <v>744</v>
      </c>
      <c r="B748" s="206"/>
      <c r="C748" s="206"/>
      <c r="D748" s="206"/>
      <c r="E748" s="206"/>
      <c r="F748" s="166" t="s">
        <v>3226</v>
      </c>
      <c r="G748" s="206" t="s">
        <v>3217</v>
      </c>
      <c r="H748" s="158" t="s">
        <v>800</v>
      </c>
      <c r="I748" s="155" t="s">
        <v>55</v>
      </c>
      <c r="J748" s="201">
        <v>26</v>
      </c>
      <c r="K748" s="201">
        <v>1</v>
      </c>
      <c r="L748" s="128">
        <v>4510</v>
      </c>
      <c r="M748" s="199">
        <f t="shared" si="11"/>
        <v>4510</v>
      </c>
      <c r="N748" s="157" t="s">
        <v>3191</v>
      </c>
      <c r="O748" s="157">
        <v>0</v>
      </c>
      <c r="P748" s="205"/>
      <c r="Q748" s="205"/>
      <c r="R748" s="205"/>
      <c r="S748" s="206"/>
    </row>
    <row r="749" spans="1:19" ht="29.1" customHeight="1">
      <c r="A749" s="166">
        <v>745</v>
      </c>
      <c r="B749" s="206"/>
      <c r="C749" s="206"/>
      <c r="D749" s="206"/>
      <c r="E749" s="206"/>
      <c r="F749" s="166" t="s">
        <v>3226</v>
      </c>
      <c r="G749" s="206" t="s">
        <v>3217</v>
      </c>
      <c r="H749" s="158" t="s">
        <v>797</v>
      </c>
      <c r="I749" s="155" t="s">
        <v>119</v>
      </c>
      <c r="J749" s="201">
        <v>383</v>
      </c>
      <c r="K749" s="201">
        <v>255</v>
      </c>
      <c r="L749" s="128">
        <v>1180</v>
      </c>
      <c r="M749" s="199">
        <f t="shared" si="11"/>
        <v>300900</v>
      </c>
      <c r="N749" s="157" t="s">
        <v>3191</v>
      </c>
      <c r="O749" s="157">
        <v>0</v>
      </c>
      <c r="P749" s="205"/>
      <c r="Q749" s="205"/>
      <c r="R749" s="205"/>
      <c r="S749" s="206"/>
    </row>
    <row r="750" spans="1:19" ht="29.1" customHeight="1">
      <c r="A750" s="166">
        <v>746</v>
      </c>
      <c r="B750" s="206"/>
      <c r="C750" s="206"/>
      <c r="D750" s="206"/>
      <c r="E750" s="206"/>
      <c r="F750" s="166" t="s">
        <v>3226</v>
      </c>
      <c r="G750" s="206" t="s">
        <v>3217</v>
      </c>
      <c r="H750" s="158" t="s">
        <v>798</v>
      </c>
      <c r="I750" s="155" t="s">
        <v>55</v>
      </c>
      <c r="J750" s="201">
        <v>164</v>
      </c>
      <c r="K750" s="201">
        <v>164</v>
      </c>
      <c r="L750" s="128">
        <v>1180</v>
      </c>
      <c r="M750" s="199">
        <f t="shared" si="11"/>
        <v>193520</v>
      </c>
      <c r="N750" s="157" t="s">
        <v>3191</v>
      </c>
      <c r="O750" s="157">
        <v>0</v>
      </c>
      <c r="P750" s="205"/>
      <c r="Q750" s="205"/>
      <c r="R750" s="205"/>
      <c r="S750" s="206"/>
    </row>
    <row r="751" spans="1:19" ht="29.1" customHeight="1">
      <c r="A751" s="166">
        <v>747</v>
      </c>
      <c r="B751" s="206"/>
      <c r="C751" s="206"/>
      <c r="D751" s="206"/>
      <c r="E751" s="206"/>
      <c r="F751" s="166" t="s">
        <v>3226</v>
      </c>
      <c r="G751" s="206" t="s">
        <v>3217</v>
      </c>
      <c r="H751" s="158" t="s">
        <v>784</v>
      </c>
      <c r="I751" s="155" t="s">
        <v>119</v>
      </c>
      <c r="J751" s="201">
        <v>347</v>
      </c>
      <c r="K751" s="201">
        <v>189</v>
      </c>
      <c r="L751" s="128">
        <v>1180</v>
      </c>
      <c r="M751" s="199">
        <f t="shared" si="11"/>
        <v>223020</v>
      </c>
      <c r="N751" s="157" t="s">
        <v>1820</v>
      </c>
      <c r="O751" s="157">
        <v>0</v>
      </c>
      <c r="P751" s="205"/>
      <c r="Q751" s="205"/>
      <c r="R751" s="205"/>
      <c r="S751" s="206"/>
    </row>
    <row r="752" spans="1:19" ht="29.1" customHeight="1">
      <c r="A752" s="166">
        <v>748</v>
      </c>
      <c r="B752" s="206"/>
      <c r="C752" s="206"/>
      <c r="D752" s="206"/>
      <c r="E752" s="206"/>
      <c r="F752" s="166" t="s">
        <v>3226</v>
      </c>
      <c r="G752" s="206" t="s">
        <v>3217</v>
      </c>
      <c r="H752" s="158" t="s">
        <v>785</v>
      </c>
      <c r="I752" s="155" t="s">
        <v>55</v>
      </c>
      <c r="J752" s="201">
        <v>144</v>
      </c>
      <c r="K752" s="201">
        <v>144</v>
      </c>
      <c r="L752" s="128">
        <v>1180</v>
      </c>
      <c r="M752" s="199">
        <f t="shared" si="11"/>
        <v>169920</v>
      </c>
      <c r="N752" s="157" t="s">
        <v>3191</v>
      </c>
      <c r="O752" s="157">
        <v>0</v>
      </c>
      <c r="P752" s="205"/>
      <c r="Q752" s="205"/>
      <c r="R752" s="205"/>
      <c r="S752" s="206"/>
    </row>
    <row r="753" spans="1:19" ht="29.1" customHeight="1">
      <c r="A753" s="166">
        <v>749</v>
      </c>
      <c r="B753" s="206"/>
      <c r="C753" s="206"/>
      <c r="D753" s="206"/>
      <c r="E753" s="206"/>
      <c r="F753" s="166" t="s">
        <v>3226</v>
      </c>
      <c r="G753" s="206" t="s">
        <v>3217</v>
      </c>
      <c r="H753" s="158" t="s">
        <v>786</v>
      </c>
      <c r="I753" s="155" t="s">
        <v>119</v>
      </c>
      <c r="J753" s="201">
        <v>172</v>
      </c>
      <c r="K753" s="201">
        <v>84</v>
      </c>
      <c r="L753" s="128">
        <v>1180</v>
      </c>
      <c r="M753" s="199">
        <f t="shared" si="11"/>
        <v>99120</v>
      </c>
      <c r="N753" s="157" t="s">
        <v>3191</v>
      </c>
      <c r="O753" s="157">
        <v>0</v>
      </c>
      <c r="P753" s="205"/>
      <c r="Q753" s="205"/>
      <c r="R753" s="205"/>
      <c r="S753" s="206"/>
    </row>
    <row r="754" spans="1:19" ht="29.1" customHeight="1">
      <c r="A754" s="166">
        <v>750</v>
      </c>
      <c r="B754" s="206"/>
      <c r="C754" s="206"/>
      <c r="D754" s="206"/>
      <c r="E754" s="206"/>
      <c r="F754" s="166" t="s">
        <v>3226</v>
      </c>
      <c r="G754" s="206" t="s">
        <v>3217</v>
      </c>
      <c r="H754" s="158" t="s">
        <v>787</v>
      </c>
      <c r="I754" s="155" t="s">
        <v>55</v>
      </c>
      <c r="J754" s="201">
        <v>75</v>
      </c>
      <c r="K754" s="201">
        <v>75</v>
      </c>
      <c r="L754" s="128">
        <v>1180</v>
      </c>
      <c r="M754" s="199">
        <f t="shared" si="11"/>
        <v>88500</v>
      </c>
      <c r="N754" s="157" t="s">
        <v>3191</v>
      </c>
      <c r="O754" s="157">
        <v>0</v>
      </c>
      <c r="P754" s="205"/>
      <c r="Q754" s="205"/>
      <c r="R754" s="205"/>
      <c r="S754" s="206"/>
    </row>
    <row r="755" spans="1:19" ht="29.1" customHeight="1">
      <c r="A755" s="166">
        <v>751</v>
      </c>
      <c r="B755" s="206"/>
      <c r="C755" s="206"/>
      <c r="D755" s="206"/>
      <c r="E755" s="206"/>
      <c r="F755" s="166" t="s">
        <v>3226</v>
      </c>
      <c r="G755" s="206" t="s">
        <v>3217</v>
      </c>
      <c r="H755" s="158" t="s">
        <v>789</v>
      </c>
      <c r="I755" s="155" t="s">
        <v>55</v>
      </c>
      <c r="J755" s="201">
        <v>83</v>
      </c>
      <c r="K755" s="201">
        <v>83</v>
      </c>
      <c r="L755" s="128">
        <v>1180</v>
      </c>
      <c r="M755" s="199">
        <f t="shared" si="11"/>
        <v>97940</v>
      </c>
      <c r="N755" s="157" t="s">
        <v>3191</v>
      </c>
      <c r="O755" s="157">
        <v>0</v>
      </c>
      <c r="P755" s="205"/>
      <c r="Q755" s="205"/>
      <c r="R755" s="205"/>
      <c r="S755" s="206"/>
    </row>
    <row r="756" spans="1:19" ht="29.1" customHeight="1">
      <c r="A756" s="166">
        <v>752</v>
      </c>
      <c r="B756" s="206"/>
      <c r="C756" s="206"/>
      <c r="D756" s="206"/>
      <c r="E756" s="206"/>
      <c r="F756" s="166" t="s">
        <v>3226</v>
      </c>
      <c r="G756" s="206" t="s">
        <v>3217</v>
      </c>
      <c r="H756" s="158" t="s">
        <v>788</v>
      </c>
      <c r="I756" s="155" t="s">
        <v>119</v>
      </c>
      <c r="J756" s="201">
        <v>288</v>
      </c>
      <c r="K756" s="201">
        <v>120</v>
      </c>
      <c r="L756" s="128">
        <v>1180</v>
      </c>
      <c r="M756" s="199">
        <f t="shared" si="11"/>
        <v>141600</v>
      </c>
      <c r="N756" s="157" t="s">
        <v>3191</v>
      </c>
      <c r="O756" s="157">
        <v>0</v>
      </c>
      <c r="P756" s="205"/>
      <c r="Q756" s="205"/>
      <c r="R756" s="205"/>
      <c r="S756" s="206"/>
    </row>
    <row r="757" spans="1:19" ht="29.1" customHeight="1">
      <c r="A757" s="166">
        <v>753</v>
      </c>
      <c r="B757" s="206"/>
      <c r="C757" s="206"/>
      <c r="D757" s="206"/>
      <c r="E757" s="206"/>
      <c r="F757" s="166" t="s">
        <v>3226</v>
      </c>
      <c r="G757" s="206" t="s">
        <v>3217</v>
      </c>
      <c r="H757" s="158" t="s">
        <v>791</v>
      </c>
      <c r="I757" s="155" t="s">
        <v>55</v>
      </c>
      <c r="J757" s="201">
        <v>153</v>
      </c>
      <c r="K757" s="201">
        <v>153</v>
      </c>
      <c r="L757" s="128">
        <v>1180</v>
      </c>
      <c r="M757" s="199">
        <f t="shared" si="11"/>
        <v>180540</v>
      </c>
      <c r="N757" s="157" t="s">
        <v>3191</v>
      </c>
      <c r="O757" s="157">
        <v>0</v>
      </c>
      <c r="P757" s="205"/>
      <c r="Q757" s="205"/>
      <c r="R757" s="205"/>
      <c r="S757" s="206"/>
    </row>
    <row r="758" spans="1:19" ht="29.1" customHeight="1">
      <c r="A758" s="166">
        <v>754</v>
      </c>
      <c r="B758" s="206"/>
      <c r="C758" s="206"/>
      <c r="D758" s="206"/>
      <c r="E758" s="206"/>
      <c r="F758" s="166" t="s">
        <v>3226</v>
      </c>
      <c r="G758" s="206" t="s">
        <v>3217</v>
      </c>
      <c r="H758" s="158" t="s">
        <v>790</v>
      </c>
      <c r="I758" s="155" t="s">
        <v>119</v>
      </c>
      <c r="J758" s="201">
        <v>215</v>
      </c>
      <c r="K758" s="201">
        <v>187</v>
      </c>
      <c r="L758" s="128">
        <v>1180</v>
      </c>
      <c r="M758" s="199">
        <f t="shared" si="11"/>
        <v>220660</v>
      </c>
      <c r="N758" s="157" t="s">
        <v>3191</v>
      </c>
      <c r="O758" s="157">
        <v>0</v>
      </c>
      <c r="P758" s="205"/>
      <c r="Q758" s="205"/>
      <c r="R758" s="205"/>
      <c r="S758" s="206"/>
    </row>
    <row r="759" spans="1:19" ht="29.1" customHeight="1">
      <c r="A759" s="166">
        <v>755</v>
      </c>
      <c r="B759" s="206"/>
      <c r="C759" s="206"/>
      <c r="D759" s="206"/>
      <c r="E759" s="206"/>
      <c r="F759" s="166" t="s">
        <v>3226</v>
      </c>
      <c r="G759" s="206" t="s">
        <v>3217</v>
      </c>
      <c r="H759" s="158" t="s">
        <v>3158</v>
      </c>
      <c r="I759" s="155" t="s">
        <v>1</v>
      </c>
      <c r="J759" s="201">
        <v>257</v>
      </c>
      <c r="K759" s="201">
        <v>10</v>
      </c>
      <c r="L759" s="128">
        <v>1180</v>
      </c>
      <c r="M759" s="199">
        <f t="shared" si="11"/>
        <v>11800</v>
      </c>
      <c r="N759" s="157" t="s">
        <v>3191</v>
      </c>
      <c r="O759" s="157"/>
      <c r="P759" s="205"/>
      <c r="Q759" s="205"/>
      <c r="R759" s="205"/>
      <c r="S759" s="206"/>
    </row>
    <row r="760" spans="1:19" ht="29.1" customHeight="1">
      <c r="A760" s="166">
        <v>756</v>
      </c>
      <c r="B760" s="206"/>
      <c r="C760" s="206"/>
      <c r="D760" s="206"/>
      <c r="E760" s="206"/>
      <c r="F760" s="166" t="s">
        <v>3226</v>
      </c>
      <c r="G760" s="206" t="s">
        <v>3217</v>
      </c>
      <c r="H760" s="158" t="s">
        <v>792</v>
      </c>
      <c r="I760" s="155" t="s">
        <v>119</v>
      </c>
      <c r="J760" s="201">
        <v>145</v>
      </c>
      <c r="K760" s="201">
        <v>145</v>
      </c>
      <c r="L760" s="128">
        <v>303</v>
      </c>
      <c r="M760" s="199">
        <f t="shared" si="11"/>
        <v>43935</v>
      </c>
      <c r="N760" s="157" t="s">
        <v>3179</v>
      </c>
      <c r="O760" s="157">
        <v>0</v>
      </c>
      <c r="P760" s="205"/>
      <c r="Q760" s="205"/>
      <c r="R760" s="205"/>
      <c r="S760" s="206"/>
    </row>
    <row r="761" spans="1:19" ht="29.1" customHeight="1">
      <c r="A761" s="166">
        <v>757</v>
      </c>
      <c r="B761" s="206"/>
      <c r="C761" s="206"/>
      <c r="D761" s="206"/>
      <c r="E761" s="206"/>
      <c r="F761" s="166" t="s">
        <v>3226</v>
      </c>
      <c r="G761" s="206" t="s">
        <v>3217</v>
      </c>
      <c r="H761" s="158" t="s">
        <v>783</v>
      </c>
      <c r="I761" s="155" t="s">
        <v>119</v>
      </c>
      <c r="J761" s="201">
        <v>562</v>
      </c>
      <c r="K761" s="201">
        <v>313</v>
      </c>
      <c r="L761" s="128">
        <v>303</v>
      </c>
      <c r="M761" s="199">
        <f t="shared" si="11"/>
        <v>94839</v>
      </c>
      <c r="N761" s="157" t="s">
        <v>3179</v>
      </c>
      <c r="O761" s="157">
        <v>0</v>
      </c>
      <c r="P761" s="205"/>
      <c r="Q761" s="205"/>
      <c r="R761" s="205"/>
      <c r="S761" s="206"/>
    </row>
    <row r="762" spans="1:19" ht="29.1" customHeight="1">
      <c r="A762" s="166">
        <v>758</v>
      </c>
      <c r="B762" s="206"/>
      <c r="C762" s="206"/>
      <c r="D762" s="206"/>
      <c r="E762" s="206"/>
      <c r="F762" s="166" t="s">
        <v>3226</v>
      </c>
      <c r="G762" s="206" t="s">
        <v>3217</v>
      </c>
      <c r="H762" s="158" t="s">
        <v>822</v>
      </c>
      <c r="I762" s="155" t="s">
        <v>119</v>
      </c>
      <c r="J762" s="201">
        <v>235</v>
      </c>
      <c r="K762" s="201">
        <v>149</v>
      </c>
      <c r="L762" s="128">
        <v>303</v>
      </c>
      <c r="M762" s="199">
        <f t="shared" si="11"/>
        <v>45147</v>
      </c>
      <c r="N762" s="157" t="s">
        <v>3191</v>
      </c>
      <c r="O762" s="157">
        <v>0</v>
      </c>
      <c r="P762" s="205"/>
      <c r="Q762" s="205"/>
      <c r="R762" s="205"/>
      <c r="S762" s="206"/>
    </row>
    <row r="763" spans="1:19" ht="29.1" customHeight="1">
      <c r="A763" s="166">
        <v>759</v>
      </c>
      <c r="B763" s="206"/>
      <c r="C763" s="206"/>
      <c r="D763" s="206"/>
      <c r="E763" s="206"/>
      <c r="F763" s="166" t="s">
        <v>3226</v>
      </c>
      <c r="G763" s="206" t="s">
        <v>3217</v>
      </c>
      <c r="H763" s="158" t="s">
        <v>796</v>
      </c>
      <c r="I763" s="155" t="s">
        <v>55</v>
      </c>
      <c r="J763" s="201">
        <v>54</v>
      </c>
      <c r="K763" s="201">
        <v>54</v>
      </c>
      <c r="L763" s="128">
        <v>1610</v>
      </c>
      <c r="M763" s="199">
        <f t="shared" si="11"/>
        <v>86940</v>
      </c>
      <c r="N763" s="157" t="s">
        <v>3191</v>
      </c>
      <c r="O763" s="157">
        <v>0</v>
      </c>
      <c r="P763" s="205"/>
      <c r="Q763" s="205"/>
      <c r="R763" s="205"/>
      <c r="S763" s="206"/>
    </row>
    <row r="764" spans="1:19" ht="29.1" customHeight="1">
      <c r="A764" s="166">
        <v>760</v>
      </c>
      <c r="B764" s="206"/>
      <c r="C764" s="206"/>
      <c r="D764" s="206"/>
      <c r="E764" s="206"/>
      <c r="F764" s="166" t="s">
        <v>3226</v>
      </c>
      <c r="G764" s="206" t="s">
        <v>3217</v>
      </c>
      <c r="H764" s="158" t="s">
        <v>794</v>
      </c>
      <c r="I764" s="155" t="s">
        <v>119</v>
      </c>
      <c r="J764" s="201">
        <v>298</v>
      </c>
      <c r="K764" s="201">
        <v>298</v>
      </c>
      <c r="L764" s="128">
        <v>303</v>
      </c>
      <c r="M764" s="199">
        <f t="shared" si="11"/>
        <v>90294</v>
      </c>
      <c r="N764" s="157" t="s">
        <v>3191</v>
      </c>
      <c r="O764" s="157">
        <v>0</v>
      </c>
      <c r="P764" s="205"/>
      <c r="Q764" s="205"/>
      <c r="R764" s="205"/>
      <c r="S764" s="206"/>
    </row>
    <row r="765" spans="1:19" ht="29.1" customHeight="1">
      <c r="A765" s="166">
        <v>761</v>
      </c>
      <c r="B765" s="206"/>
      <c r="C765" s="206"/>
      <c r="D765" s="206"/>
      <c r="E765" s="206"/>
      <c r="F765" s="166" t="s">
        <v>3226</v>
      </c>
      <c r="G765" s="206" t="s">
        <v>3217</v>
      </c>
      <c r="H765" s="158" t="s">
        <v>795</v>
      </c>
      <c r="I765" s="155" t="s">
        <v>55</v>
      </c>
      <c r="J765" s="201">
        <v>5</v>
      </c>
      <c r="K765" s="201">
        <v>5</v>
      </c>
      <c r="L765" s="128">
        <v>1610</v>
      </c>
      <c r="M765" s="199">
        <f t="shared" si="11"/>
        <v>8050</v>
      </c>
      <c r="N765" s="157" t="s">
        <v>3191</v>
      </c>
      <c r="O765" s="157">
        <v>0</v>
      </c>
      <c r="P765" s="205"/>
      <c r="Q765" s="205"/>
      <c r="R765" s="205"/>
      <c r="S765" s="206"/>
    </row>
    <row r="766" spans="1:19" ht="29.1" customHeight="1">
      <c r="A766" s="166">
        <v>762</v>
      </c>
      <c r="B766" s="206"/>
      <c r="C766" s="206"/>
      <c r="D766" s="206"/>
      <c r="E766" s="206"/>
      <c r="F766" s="166" t="s">
        <v>3226</v>
      </c>
      <c r="G766" s="206" t="s">
        <v>3217</v>
      </c>
      <c r="H766" s="158" t="s">
        <v>779</v>
      </c>
      <c r="I766" s="155" t="s">
        <v>119</v>
      </c>
      <c r="J766" s="201">
        <v>278</v>
      </c>
      <c r="K766" s="201">
        <v>221</v>
      </c>
      <c r="L766" s="128">
        <v>1120</v>
      </c>
      <c r="M766" s="199">
        <f t="shared" si="11"/>
        <v>247520</v>
      </c>
      <c r="N766" s="157" t="s">
        <v>3179</v>
      </c>
      <c r="O766" s="157">
        <v>0</v>
      </c>
      <c r="P766" s="205"/>
      <c r="Q766" s="205"/>
      <c r="R766" s="205"/>
      <c r="S766" s="206"/>
    </row>
    <row r="767" spans="1:19" ht="29.1" customHeight="1">
      <c r="A767" s="166">
        <v>763</v>
      </c>
      <c r="B767" s="206"/>
      <c r="C767" s="206"/>
      <c r="D767" s="206"/>
      <c r="E767" s="206"/>
      <c r="F767" s="166" t="s">
        <v>3226</v>
      </c>
      <c r="G767" s="206" t="s">
        <v>3217</v>
      </c>
      <c r="H767" s="158" t="s">
        <v>780</v>
      </c>
      <c r="I767" s="155" t="s">
        <v>119</v>
      </c>
      <c r="J767" s="201">
        <v>317</v>
      </c>
      <c r="K767" s="201">
        <v>246</v>
      </c>
      <c r="L767" s="128">
        <v>1120</v>
      </c>
      <c r="M767" s="199">
        <f t="shared" si="11"/>
        <v>275520</v>
      </c>
      <c r="N767" s="157" t="s">
        <v>3191</v>
      </c>
      <c r="O767" s="157">
        <v>0</v>
      </c>
      <c r="P767" s="205"/>
      <c r="Q767" s="205"/>
      <c r="R767" s="205"/>
      <c r="S767" s="206"/>
    </row>
    <row r="768" spans="1:19" ht="29.1" customHeight="1">
      <c r="A768" s="166">
        <v>764</v>
      </c>
      <c r="B768" s="206"/>
      <c r="C768" s="206"/>
      <c r="D768" s="206"/>
      <c r="E768" s="206"/>
      <c r="F768" s="166" t="s">
        <v>3226</v>
      </c>
      <c r="G768" s="206" t="s">
        <v>3217</v>
      </c>
      <c r="H768" s="158" t="s">
        <v>817</v>
      </c>
      <c r="I768" s="155" t="s">
        <v>370</v>
      </c>
      <c r="J768" s="201">
        <v>128</v>
      </c>
      <c r="K768" s="201">
        <v>38</v>
      </c>
      <c r="L768" s="128">
        <v>1510</v>
      </c>
      <c r="M768" s="199">
        <f t="shared" si="11"/>
        <v>57380</v>
      </c>
      <c r="N768" s="157" t="s">
        <v>3191</v>
      </c>
      <c r="O768" s="157">
        <v>0</v>
      </c>
      <c r="P768" s="205"/>
      <c r="Q768" s="205"/>
      <c r="R768" s="205"/>
      <c r="S768" s="206"/>
    </row>
    <row r="769" spans="1:19" ht="29.1" customHeight="1">
      <c r="A769" s="166">
        <v>765</v>
      </c>
      <c r="B769" s="206"/>
      <c r="C769" s="206"/>
      <c r="D769" s="206"/>
      <c r="E769" s="206"/>
      <c r="F769" s="166" t="s">
        <v>3226</v>
      </c>
      <c r="G769" s="206" t="s">
        <v>3217</v>
      </c>
      <c r="H769" s="158" t="s">
        <v>3159</v>
      </c>
      <c r="I769" s="155" t="s">
        <v>37</v>
      </c>
      <c r="J769" s="201">
        <v>228</v>
      </c>
      <c r="K769" s="201">
        <v>94</v>
      </c>
      <c r="L769" s="128">
        <v>1610</v>
      </c>
      <c r="M769" s="199">
        <f t="shared" si="11"/>
        <v>151340</v>
      </c>
      <c r="N769" s="157" t="s">
        <v>3180</v>
      </c>
      <c r="O769" s="157"/>
      <c r="P769" s="205"/>
      <c r="Q769" s="205"/>
      <c r="R769" s="205"/>
      <c r="S769" s="206"/>
    </row>
    <row r="770" spans="1:19" ht="29.1" customHeight="1">
      <c r="A770" s="166">
        <v>766</v>
      </c>
      <c r="B770" s="206"/>
      <c r="C770" s="206"/>
      <c r="D770" s="206"/>
      <c r="E770" s="206"/>
      <c r="F770" s="166" t="s">
        <v>3226</v>
      </c>
      <c r="G770" s="206" t="s">
        <v>3217</v>
      </c>
      <c r="H770" s="158" t="s">
        <v>821</v>
      </c>
      <c r="I770" s="155" t="s">
        <v>119</v>
      </c>
      <c r="J770" s="201">
        <v>198</v>
      </c>
      <c r="K770" s="201">
        <v>198</v>
      </c>
      <c r="L770" s="128">
        <v>1610</v>
      </c>
      <c r="M770" s="199">
        <f t="shared" si="11"/>
        <v>318780</v>
      </c>
      <c r="N770" s="157" t="s">
        <v>3191</v>
      </c>
      <c r="O770" s="157">
        <v>0</v>
      </c>
      <c r="P770" s="205"/>
      <c r="Q770" s="205"/>
      <c r="R770" s="205"/>
      <c r="S770" s="206"/>
    </row>
    <row r="771" spans="1:19" ht="29.1" customHeight="1">
      <c r="A771" s="166">
        <v>767</v>
      </c>
      <c r="B771" s="206"/>
      <c r="C771" s="206"/>
      <c r="D771" s="206"/>
      <c r="E771" s="206"/>
      <c r="F771" s="166" t="s">
        <v>3226</v>
      </c>
      <c r="G771" s="206" t="s">
        <v>3217</v>
      </c>
      <c r="H771" s="158" t="s">
        <v>781</v>
      </c>
      <c r="I771" s="155" t="s">
        <v>119</v>
      </c>
      <c r="J771" s="201">
        <v>350</v>
      </c>
      <c r="K771" s="201">
        <v>244</v>
      </c>
      <c r="L771" s="128">
        <v>122</v>
      </c>
      <c r="M771" s="199">
        <f t="shared" si="11"/>
        <v>29768</v>
      </c>
      <c r="N771" s="157" t="s">
        <v>3717</v>
      </c>
      <c r="O771" s="157" t="s">
        <v>3715</v>
      </c>
      <c r="P771" s="205"/>
      <c r="Q771" s="205"/>
      <c r="R771" s="205"/>
      <c r="S771" s="206"/>
    </row>
    <row r="772" spans="1:19" ht="29.1" customHeight="1">
      <c r="A772" s="166">
        <v>768</v>
      </c>
      <c r="B772" s="206"/>
      <c r="C772" s="206"/>
      <c r="D772" s="206"/>
      <c r="E772" s="206"/>
      <c r="F772" s="166" t="s">
        <v>3226</v>
      </c>
      <c r="G772" s="206" t="s">
        <v>3217</v>
      </c>
      <c r="H772" s="158" t="s">
        <v>782</v>
      </c>
      <c r="I772" s="155" t="s">
        <v>55</v>
      </c>
      <c r="J772" s="201">
        <v>807</v>
      </c>
      <c r="K772" s="201">
        <v>52</v>
      </c>
      <c r="L772" s="128">
        <v>1510</v>
      </c>
      <c r="M772" s="199">
        <f t="shared" si="11"/>
        <v>78520</v>
      </c>
      <c r="N772" s="157" t="s">
        <v>3191</v>
      </c>
      <c r="O772" s="157">
        <v>0</v>
      </c>
      <c r="P772" s="205"/>
      <c r="Q772" s="205"/>
      <c r="R772" s="205"/>
      <c r="S772" s="206"/>
    </row>
    <row r="773" spans="1:19" ht="29.1" customHeight="1">
      <c r="A773" s="166">
        <v>769</v>
      </c>
      <c r="B773" s="206"/>
      <c r="C773" s="206"/>
      <c r="D773" s="206"/>
      <c r="E773" s="206"/>
      <c r="F773" s="166" t="s">
        <v>3226</v>
      </c>
      <c r="G773" s="206" t="s">
        <v>3217</v>
      </c>
      <c r="H773" s="158" t="s">
        <v>763</v>
      </c>
      <c r="I773" s="155" t="s">
        <v>54</v>
      </c>
      <c r="J773" s="201">
        <v>1293</v>
      </c>
      <c r="K773" s="201">
        <v>85</v>
      </c>
      <c r="L773" s="128">
        <v>3770</v>
      </c>
      <c r="M773" s="199">
        <f t="shared" ref="M773:M836" si="12">K773*L773</f>
        <v>320450</v>
      </c>
      <c r="N773" s="157" t="s">
        <v>3703</v>
      </c>
      <c r="O773" s="157" t="s">
        <v>3925</v>
      </c>
      <c r="P773" s="205"/>
      <c r="Q773" s="205"/>
      <c r="R773" s="205"/>
      <c r="S773" s="206"/>
    </row>
    <row r="774" spans="1:19" ht="29.1" customHeight="1">
      <c r="A774" s="166">
        <v>770</v>
      </c>
      <c r="B774" s="206"/>
      <c r="C774" s="206"/>
      <c r="D774" s="206"/>
      <c r="E774" s="206"/>
      <c r="F774" s="166" t="s">
        <v>3226</v>
      </c>
      <c r="G774" s="206" t="s">
        <v>3217</v>
      </c>
      <c r="H774" s="158" t="s">
        <v>764</v>
      </c>
      <c r="I774" s="155" t="s">
        <v>55</v>
      </c>
      <c r="J774" s="201">
        <v>880</v>
      </c>
      <c r="K774" s="201">
        <v>825</v>
      </c>
      <c r="L774" s="128">
        <v>5070</v>
      </c>
      <c r="M774" s="199">
        <f t="shared" si="12"/>
        <v>4182750</v>
      </c>
      <c r="N774" s="157" t="s">
        <v>3597</v>
      </c>
      <c r="O774" s="157" t="s">
        <v>2369</v>
      </c>
      <c r="P774" s="205"/>
      <c r="Q774" s="205"/>
      <c r="R774" s="205"/>
      <c r="S774" s="206"/>
    </row>
    <row r="775" spans="1:19" ht="29.1" customHeight="1">
      <c r="A775" s="166">
        <v>771</v>
      </c>
      <c r="B775" s="206"/>
      <c r="C775" s="206"/>
      <c r="D775" s="206"/>
      <c r="E775" s="206"/>
      <c r="F775" s="166" t="s">
        <v>3226</v>
      </c>
      <c r="G775" s="206" t="s">
        <v>3217</v>
      </c>
      <c r="H775" s="158" t="s">
        <v>771</v>
      </c>
      <c r="I775" s="155" t="s">
        <v>55</v>
      </c>
      <c r="J775" s="201">
        <v>1283</v>
      </c>
      <c r="K775" s="201">
        <v>13</v>
      </c>
      <c r="L775" s="128">
        <v>4520</v>
      </c>
      <c r="M775" s="199">
        <f t="shared" si="12"/>
        <v>58760</v>
      </c>
      <c r="N775" s="157" t="s">
        <v>3718</v>
      </c>
      <c r="O775" s="157" t="s">
        <v>3926</v>
      </c>
      <c r="P775" s="205"/>
      <c r="Q775" s="205"/>
      <c r="R775" s="205"/>
      <c r="S775" s="206"/>
    </row>
    <row r="776" spans="1:19" ht="29.1" customHeight="1">
      <c r="A776" s="166">
        <v>772</v>
      </c>
      <c r="B776" s="206"/>
      <c r="C776" s="206"/>
      <c r="D776" s="206"/>
      <c r="E776" s="206"/>
      <c r="F776" s="166" t="s">
        <v>3226</v>
      </c>
      <c r="G776" s="206" t="s">
        <v>3217</v>
      </c>
      <c r="H776" s="158" t="s">
        <v>767</v>
      </c>
      <c r="I776" s="155" t="s">
        <v>55</v>
      </c>
      <c r="J776" s="201">
        <v>1364</v>
      </c>
      <c r="K776" s="201">
        <v>744</v>
      </c>
      <c r="L776" s="128">
        <v>5070</v>
      </c>
      <c r="M776" s="199">
        <f t="shared" si="12"/>
        <v>3772080</v>
      </c>
      <c r="N776" s="157" t="s">
        <v>3718</v>
      </c>
      <c r="O776" s="157" t="s">
        <v>3927</v>
      </c>
      <c r="P776" s="205"/>
      <c r="Q776" s="205"/>
      <c r="R776" s="205"/>
      <c r="S776" s="206"/>
    </row>
    <row r="777" spans="1:19" ht="29.1" customHeight="1">
      <c r="A777" s="166">
        <v>773</v>
      </c>
      <c r="B777" s="206"/>
      <c r="C777" s="206"/>
      <c r="D777" s="206"/>
      <c r="E777" s="206"/>
      <c r="F777" s="166" t="s">
        <v>3226</v>
      </c>
      <c r="G777" s="206" t="s">
        <v>3217</v>
      </c>
      <c r="H777" s="158" t="s">
        <v>772</v>
      </c>
      <c r="I777" s="155" t="s">
        <v>55</v>
      </c>
      <c r="J777" s="201">
        <v>1026</v>
      </c>
      <c r="K777" s="201">
        <v>819</v>
      </c>
      <c r="L777" s="128">
        <v>5250</v>
      </c>
      <c r="M777" s="199">
        <f t="shared" si="12"/>
        <v>4299750</v>
      </c>
      <c r="N777" s="157" t="s">
        <v>3718</v>
      </c>
      <c r="O777" s="157" t="s">
        <v>3927</v>
      </c>
      <c r="P777" s="205"/>
      <c r="Q777" s="205"/>
      <c r="R777" s="205"/>
      <c r="S777" s="206"/>
    </row>
    <row r="778" spans="1:19" ht="29.1" customHeight="1">
      <c r="A778" s="166">
        <v>774</v>
      </c>
      <c r="B778" s="206"/>
      <c r="C778" s="206"/>
      <c r="D778" s="206"/>
      <c r="E778" s="206"/>
      <c r="F778" s="166" t="s">
        <v>3226</v>
      </c>
      <c r="G778" s="206" t="s">
        <v>3217</v>
      </c>
      <c r="H778" s="158" t="s">
        <v>774</v>
      </c>
      <c r="I778" s="155" t="s">
        <v>119</v>
      </c>
      <c r="J778" s="201">
        <v>255</v>
      </c>
      <c r="K778" s="201">
        <v>188</v>
      </c>
      <c r="L778" s="128">
        <v>1780</v>
      </c>
      <c r="M778" s="199">
        <f t="shared" si="12"/>
        <v>334640</v>
      </c>
      <c r="N778" s="157" t="s">
        <v>3179</v>
      </c>
      <c r="O778" s="157">
        <v>0</v>
      </c>
      <c r="P778" s="205"/>
      <c r="Q778" s="205"/>
      <c r="R778" s="205"/>
      <c r="S778" s="206"/>
    </row>
    <row r="779" spans="1:19" ht="29.1" customHeight="1">
      <c r="A779" s="166">
        <v>775</v>
      </c>
      <c r="B779" s="206"/>
      <c r="C779" s="206"/>
      <c r="D779" s="206"/>
      <c r="E779" s="206"/>
      <c r="F779" s="166" t="s">
        <v>3226</v>
      </c>
      <c r="G779" s="206" t="s">
        <v>3217</v>
      </c>
      <c r="H779" s="158" t="s">
        <v>825</v>
      </c>
      <c r="I779" s="155" t="s">
        <v>119</v>
      </c>
      <c r="J779" s="201">
        <v>79.900000000000006</v>
      </c>
      <c r="K779" s="201">
        <v>79.900000000000006</v>
      </c>
      <c r="L779" s="128">
        <v>1780</v>
      </c>
      <c r="M779" s="199">
        <f t="shared" si="12"/>
        <v>142222</v>
      </c>
      <c r="N779" s="157" t="s">
        <v>1821</v>
      </c>
      <c r="O779" s="157">
        <v>0</v>
      </c>
      <c r="P779" s="205"/>
      <c r="Q779" s="205"/>
      <c r="R779" s="205"/>
      <c r="S779" s="206"/>
    </row>
    <row r="780" spans="1:19" ht="29.1" customHeight="1">
      <c r="A780" s="166">
        <v>776</v>
      </c>
      <c r="B780" s="206"/>
      <c r="C780" s="206"/>
      <c r="D780" s="206"/>
      <c r="E780" s="206"/>
      <c r="F780" s="166" t="s">
        <v>3226</v>
      </c>
      <c r="G780" s="206" t="s">
        <v>3217</v>
      </c>
      <c r="H780" s="158" t="s">
        <v>824</v>
      </c>
      <c r="I780" s="155" t="s">
        <v>55</v>
      </c>
      <c r="J780" s="201">
        <v>1143.3</v>
      </c>
      <c r="K780" s="201">
        <v>745</v>
      </c>
      <c r="L780" s="128">
        <v>5400</v>
      </c>
      <c r="M780" s="199">
        <f t="shared" si="12"/>
        <v>4023000</v>
      </c>
      <c r="N780" s="157" t="s">
        <v>3704</v>
      </c>
      <c r="O780" s="157" t="s">
        <v>3705</v>
      </c>
      <c r="P780" s="205"/>
      <c r="Q780" s="205"/>
      <c r="R780" s="205"/>
      <c r="S780" s="206"/>
    </row>
    <row r="781" spans="1:19" ht="29.1" customHeight="1">
      <c r="A781" s="166">
        <v>777</v>
      </c>
      <c r="B781" s="206"/>
      <c r="C781" s="206"/>
      <c r="D781" s="206"/>
      <c r="E781" s="206"/>
      <c r="F781" s="166" t="s">
        <v>3226</v>
      </c>
      <c r="G781" s="206" t="s">
        <v>3217</v>
      </c>
      <c r="H781" s="158" t="s">
        <v>823</v>
      </c>
      <c r="I781" s="155" t="s">
        <v>55</v>
      </c>
      <c r="J781" s="201">
        <v>1293.2</v>
      </c>
      <c r="K781" s="201">
        <v>114</v>
      </c>
      <c r="L781" s="128">
        <v>4940</v>
      </c>
      <c r="M781" s="199">
        <f t="shared" si="12"/>
        <v>563160</v>
      </c>
      <c r="N781" s="157" t="s">
        <v>3664</v>
      </c>
      <c r="O781" s="157" t="s">
        <v>3662</v>
      </c>
      <c r="P781" s="205"/>
      <c r="Q781" s="205"/>
      <c r="R781" s="205"/>
      <c r="S781" s="206"/>
    </row>
    <row r="782" spans="1:19" ht="29.1" customHeight="1">
      <c r="A782" s="166">
        <v>778</v>
      </c>
      <c r="B782" s="206"/>
      <c r="C782" s="206"/>
      <c r="D782" s="206"/>
      <c r="E782" s="206"/>
      <c r="F782" s="166" t="s">
        <v>3226</v>
      </c>
      <c r="G782" s="206" t="s">
        <v>3217</v>
      </c>
      <c r="H782" s="158" t="s">
        <v>826</v>
      </c>
      <c r="I782" s="155" t="s">
        <v>55</v>
      </c>
      <c r="J782" s="201">
        <v>13.9</v>
      </c>
      <c r="K782" s="201">
        <v>13.9</v>
      </c>
      <c r="L782" s="128">
        <v>5230</v>
      </c>
      <c r="M782" s="199">
        <f t="shared" si="12"/>
        <v>72697</v>
      </c>
      <c r="N782" s="157" t="s">
        <v>3191</v>
      </c>
      <c r="O782" s="157">
        <v>0</v>
      </c>
      <c r="P782" s="205"/>
      <c r="Q782" s="205"/>
      <c r="R782" s="205"/>
      <c r="S782" s="206"/>
    </row>
    <row r="783" spans="1:19" ht="29.1" customHeight="1">
      <c r="A783" s="166">
        <v>779</v>
      </c>
      <c r="B783" s="206"/>
      <c r="C783" s="206"/>
      <c r="D783" s="206"/>
      <c r="E783" s="206"/>
      <c r="F783" s="166" t="s">
        <v>3226</v>
      </c>
      <c r="G783" s="206" t="s">
        <v>3217</v>
      </c>
      <c r="H783" s="158" t="s">
        <v>3121</v>
      </c>
      <c r="I783" s="155" t="s">
        <v>37</v>
      </c>
      <c r="J783" s="201">
        <v>3907.8</v>
      </c>
      <c r="K783" s="201">
        <v>172</v>
      </c>
      <c r="L783" s="128">
        <v>1480</v>
      </c>
      <c r="M783" s="199">
        <f t="shared" si="12"/>
        <v>254560</v>
      </c>
      <c r="N783" s="157" t="s">
        <v>1821</v>
      </c>
      <c r="O783" s="157">
        <v>0</v>
      </c>
      <c r="P783" s="205"/>
      <c r="Q783" s="205"/>
      <c r="R783" s="205"/>
      <c r="S783" s="206"/>
    </row>
    <row r="784" spans="1:19" ht="29.1" customHeight="1">
      <c r="A784" s="166">
        <v>780</v>
      </c>
      <c r="B784" s="206"/>
      <c r="C784" s="206"/>
      <c r="D784" s="206"/>
      <c r="E784" s="206"/>
      <c r="F784" s="166" t="s">
        <v>3226</v>
      </c>
      <c r="G784" s="206" t="s">
        <v>3217</v>
      </c>
      <c r="H784" s="158" t="s">
        <v>3156</v>
      </c>
      <c r="I784" s="155" t="s">
        <v>3</v>
      </c>
      <c r="J784" s="201">
        <v>19017.2</v>
      </c>
      <c r="K784" s="201">
        <v>576</v>
      </c>
      <c r="L784" s="128">
        <v>1480</v>
      </c>
      <c r="M784" s="199">
        <f t="shared" si="12"/>
        <v>852480</v>
      </c>
      <c r="N784" s="157" t="s">
        <v>3191</v>
      </c>
      <c r="O784" s="157"/>
      <c r="P784" s="205"/>
      <c r="Q784" s="205"/>
      <c r="R784" s="205"/>
      <c r="S784" s="206"/>
    </row>
    <row r="785" spans="1:19" ht="29.1" customHeight="1">
      <c r="A785" s="166">
        <v>781</v>
      </c>
      <c r="B785" s="206"/>
      <c r="C785" s="206"/>
      <c r="D785" s="206"/>
      <c r="E785" s="206"/>
      <c r="F785" s="166" t="s">
        <v>3226</v>
      </c>
      <c r="G785" s="206" t="s">
        <v>3217</v>
      </c>
      <c r="H785" s="158" t="s">
        <v>847</v>
      </c>
      <c r="I785" s="155" t="s">
        <v>119</v>
      </c>
      <c r="J785" s="201">
        <v>2130</v>
      </c>
      <c r="K785" s="201">
        <v>487</v>
      </c>
      <c r="L785" s="128">
        <v>1410</v>
      </c>
      <c r="M785" s="199">
        <f t="shared" si="12"/>
        <v>686670</v>
      </c>
      <c r="N785" s="157" t="s">
        <v>1821</v>
      </c>
      <c r="O785" s="157">
        <v>0</v>
      </c>
      <c r="P785" s="205"/>
      <c r="Q785" s="205"/>
      <c r="R785" s="205"/>
      <c r="S785" s="206"/>
    </row>
    <row r="786" spans="1:19" ht="29.1" customHeight="1">
      <c r="A786" s="166">
        <v>782</v>
      </c>
      <c r="B786" s="206"/>
      <c r="C786" s="206"/>
      <c r="D786" s="206"/>
      <c r="E786" s="206"/>
      <c r="F786" s="166" t="s">
        <v>3226</v>
      </c>
      <c r="G786" s="206" t="s">
        <v>3217</v>
      </c>
      <c r="H786" s="158" t="s">
        <v>830</v>
      </c>
      <c r="I786" s="155" t="s">
        <v>55</v>
      </c>
      <c r="J786" s="201">
        <v>2226</v>
      </c>
      <c r="K786" s="201">
        <v>1761</v>
      </c>
      <c r="L786" s="128">
        <v>4750</v>
      </c>
      <c r="M786" s="199">
        <f t="shared" si="12"/>
        <v>8364750</v>
      </c>
      <c r="N786" s="157" t="s">
        <v>3288</v>
      </c>
      <c r="O786" s="157" t="s">
        <v>3928</v>
      </c>
      <c r="P786" s="205"/>
      <c r="Q786" s="205"/>
      <c r="R786" s="205"/>
      <c r="S786" s="206"/>
    </row>
    <row r="787" spans="1:19" ht="29.1" customHeight="1">
      <c r="A787" s="166">
        <v>783</v>
      </c>
      <c r="B787" s="206"/>
      <c r="C787" s="206"/>
      <c r="D787" s="206"/>
      <c r="E787" s="206"/>
      <c r="F787" s="166" t="s">
        <v>3226</v>
      </c>
      <c r="G787" s="206" t="s">
        <v>3217</v>
      </c>
      <c r="H787" s="158" t="s">
        <v>849</v>
      </c>
      <c r="I787" s="155" t="s">
        <v>166</v>
      </c>
      <c r="J787" s="201">
        <v>547.4</v>
      </c>
      <c r="K787" s="201">
        <v>547</v>
      </c>
      <c r="L787" s="128">
        <v>1610</v>
      </c>
      <c r="M787" s="199">
        <f t="shared" si="12"/>
        <v>880670</v>
      </c>
      <c r="N787" s="157" t="s">
        <v>1821</v>
      </c>
      <c r="O787" s="157">
        <v>0</v>
      </c>
      <c r="P787" s="205"/>
      <c r="Q787" s="205"/>
      <c r="R787" s="205"/>
      <c r="S787" s="206"/>
    </row>
    <row r="788" spans="1:19" ht="29.1" customHeight="1">
      <c r="A788" s="166">
        <v>784</v>
      </c>
      <c r="B788" s="206"/>
      <c r="C788" s="206"/>
      <c r="D788" s="206"/>
      <c r="E788" s="206"/>
      <c r="F788" s="166" t="s">
        <v>3226</v>
      </c>
      <c r="G788" s="206" t="s">
        <v>3217</v>
      </c>
      <c r="H788" s="158" t="s">
        <v>829</v>
      </c>
      <c r="I788" s="155" t="s">
        <v>55</v>
      </c>
      <c r="J788" s="201">
        <v>1352.3</v>
      </c>
      <c r="K788" s="201">
        <v>613</v>
      </c>
      <c r="L788" s="128">
        <v>4750</v>
      </c>
      <c r="M788" s="199">
        <f t="shared" si="12"/>
        <v>2911750</v>
      </c>
      <c r="N788" s="157" t="s">
        <v>3288</v>
      </c>
      <c r="O788" s="157" t="s">
        <v>3928</v>
      </c>
      <c r="P788" s="205"/>
      <c r="Q788" s="205"/>
      <c r="R788" s="205"/>
      <c r="S788" s="206"/>
    </row>
    <row r="789" spans="1:19" ht="29.1" customHeight="1">
      <c r="A789" s="166">
        <v>785</v>
      </c>
      <c r="B789" s="206"/>
      <c r="C789" s="206"/>
      <c r="D789" s="206"/>
      <c r="E789" s="206"/>
      <c r="F789" s="166" t="s">
        <v>3226</v>
      </c>
      <c r="G789" s="206" t="s">
        <v>3217</v>
      </c>
      <c r="H789" s="158" t="s">
        <v>793</v>
      </c>
      <c r="I789" s="155" t="s">
        <v>55</v>
      </c>
      <c r="J789" s="201">
        <v>34</v>
      </c>
      <c r="K789" s="201">
        <v>34</v>
      </c>
      <c r="L789" s="128">
        <v>303</v>
      </c>
      <c r="M789" s="199">
        <f t="shared" si="12"/>
        <v>10302</v>
      </c>
      <c r="N789" s="157" t="s">
        <v>3191</v>
      </c>
      <c r="O789" s="157">
        <v>0</v>
      </c>
      <c r="P789" s="205"/>
      <c r="Q789" s="205"/>
      <c r="R789" s="205"/>
      <c r="S789" s="206"/>
    </row>
    <row r="790" spans="1:19" ht="29.1" customHeight="1">
      <c r="A790" s="166">
        <v>786</v>
      </c>
      <c r="B790" s="206"/>
      <c r="C790" s="206"/>
      <c r="D790" s="206"/>
      <c r="E790" s="206"/>
      <c r="F790" s="166" t="s">
        <v>3226</v>
      </c>
      <c r="G790" s="206" t="s">
        <v>3217</v>
      </c>
      <c r="H790" s="158" t="s">
        <v>828</v>
      </c>
      <c r="I790" s="155" t="s">
        <v>55</v>
      </c>
      <c r="J790" s="201">
        <v>1508</v>
      </c>
      <c r="K790" s="201">
        <v>455</v>
      </c>
      <c r="L790" s="128">
        <v>4750</v>
      </c>
      <c r="M790" s="199">
        <f t="shared" si="12"/>
        <v>2161250</v>
      </c>
      <c r="N790" s="157" t="s">
        <v>3719</v>
      </c>
      <c r="O790" s="157" t="s">
        <v>3720</v>
      </c>
      <c r="P790" s="205"/>
      <c r="Q790" s="205"/>
      <c r="R790" s="205"/>
      <c r="S790" s="206"/>
    </row>
    <row r="791" spans="1:19" ht="29.1" customHeight="1">
      <c r="A791" s="166">
        <v>787</v>
      </c>
      <c r="B791" s="206"/>
      <c r="C791" s="206"/>
      <c r="D791" s="206"/>
      <c r="E791" s="206"/>
      <c r="F791" s="166" t="s">
        <v>3226</v>
      </c>
      <c r="G791" s="206" t="s">
        <v>3217</v>
      </c>
      <c r="H791" s="158" t="s">
        <v>827</v>
      </c>
      <c r="I791" s="155" t="s">
        <v>55</v>
      </c>
      <c r="J791" s="201">
        <v>1303.8</v>
      </c>
      <c r="K791" s="201">
        <v>365</v>
      </c>
      <c r="L791" s="128">
        <v>4900</v>
      </c>
      <c r="M791" s="199">
        <f t="shared" si="12"/>
        <v>1788500</v>
      </c>
      <c r="N791" s="157" t="s">
        <v>3276</v>
      </c>
      <c r="O791" s="157" t="s">
        <v>3721</v>
      </c>
      <c r="P791" s="205"/>
      <c r="Q791" s="205"/>
      <c r="R791" s="205"/>
      <c r="S791" s="206"/>
    </row>
    <row r="792" spans="1:19" ht="29.1" customHeight="1">
      <c r="A792" s="166">
        <v>788</v>
      </c>
      <c r="B792" s="206"/>
      <c r="C792" s="206"/>
      <c r="D792" s="206"/>
      <c r="E792" s="206"/>
      <c r="F792" s="166" t="s">
        <v>3226</v>
      </c>
      <c r="G792" s="206" t="s">
        <v>3217</v>
      </c>
      <c r="H792" s="158" t="s">
        <v>848</v>
      </c>
      <c r="I792" s="155" t="s">
        <v>119</v>
      </c>
      <c r="J792" s="201">
        <v>421.7</v>
      </c>
      <c r="K792" s="201">
        <v>145</v>
      </c>
      <c r="L792" s="128">
        <v>1610</v>
      </c>
      <c r="M792" s="199">
        <f t="shared" si="12"/>
        <v>233450</v>
      </c>
      <c r="N792" s="157" t="s">
        <v>1821</v>
      </c>
      <c r="O792" s="157">
        <v>0</v>
      </c>
      <c r="P792" s="205"/>
      <c r="Q792" s="205"/>
      <c r="R792" s="205"/>
      <c r="S792" s="206"/>
    </row>
    <row r="793" spans="1:19" ht="29.1" customHeight="1">
      <c r="A793" s="166">
        <v>789</v>
      </c>
      <c r="B793" s="206"/>
      <c r="C793" s="206"/>
      <c r="D793" s="206"/>
      <c r="E793" s="206"/>
      <c r="F793" s="166" t="s">
        <v>3226</v>
      </c>
      <c r="G793" s="206" t="s">
        <v>3218</v>
      </c>
      <c r="H793" s="158" t="s">
        <v>1032</v>
      </c>
      <c r="I793" s="155" t="s">
        <v>119</v>
      </c>
      <c r="J793" s="201">
        <v>264</v>
      </c>
      <c r="K793" s="201">
        <v>264</v>
      </c>
      <c r="L793" s="128">
        <v>1610</v>
      </c>
      <c r="M793" s="199">
        <f t="shared" si="12"/>
        <v>425040</v>
      </c>
      <c r="N793" s="157" t="s">
        <v>3339</v>
      </c>
      <c r="O793" s="157">
        <v>783</v>
      </c>
      <c r="P793" s="205"/>
      <c r="Q793" s="205"/>
      <c r="R793" s="205"/>
      <c r="S793" s="206"/>
    </row>
    <row r="794" spans="1:19" ht="29.1" customHeight="1">
      <c r="A794" s="166">
        <v>790</v>
      </c>
      <c r="B794" s="206"/>
      <c r="C794" s="206"/>
      <c r="D794" s="206"/>
      <c r="E794" s="206"/>
      <c r="F794" s="166" t="s">
        <v>3226</v>
      </c>
      <c r="G794" s="206" t="s">
        <v>3218</v>
      </c>
      <c r="H794" s="158" t="s">
        <v>1037</v>
      </c>
      <c r="I794" s="155" t="s">
        <v>182</v>
      </c>
      <c r="J794" s="201">
        <v>85</v>
      </c>
      <c r="K794" s="202">
        <v>85</v>
      </c>
      <c r="L794" s="199">
        <v>1610</v>
      </c>
      <c r="M794" s="199">
        <f t="shared" si="12"/>
        <v>136850</v>
      </c>
      <c r="N794" s="157" t="s">
        <v>3191</v>
      </c>
      <c r="O794" s="157">
        <v>0</v>
      </c>
      <c r="P794" s="205"/>
      <c r="Q794" s="205"/>
      <c r="R794" s="205"/>
      <c r="S794" s="206"/>
    </row>
    <row r="795" spans="1:19" ht="29.1" customHeight="1">
      <c r="A795" s="166">
        <v>791</v>
      </c>
      <c r="B795" s="206"/>
      <c r="C795" s="206"/>
      <c r="D795" s="206"/>
      <c r="E795" s="206"/>
      <c r="F795" s="166" t="s">
        <v>3226</v>
      </c>
      <c r="G795" s="206" t="s">
        <v>3218</v>
      </c>
      <c r="H795" s="158" t="s">
        <v>1036</v>
      </c>
      <c r="I795" s="155" t="s">
        <v>119</v>
      </c>
      <c r="J795" s="201">
        <v>159</v>
      </c>
      <c r="K795" s="201">
        <v>159</v>
      </c>
      <c r="L795" s="128">
        <v>1020</v>
      </c>
      <c r="M795" s="199">
        <f t="shared" si="12"/>
        <v>162180</v>
      </c>
      <c r="N795" s="157" t="s">
        <v>3360</v>
      </c>
      <c r="O795" s="157" t="s">
        <v>1037</v>
      </c>
      <c r="P795" s="205"/>
      <c r="Q795" s="205"/>
      <c r="R795" s="205"/>
      <c r="S795" s="206"/>
    </row>
    <row r="796" spans="1:19" ht="29.1" customHeight="1">
      <c r="A796" s="166">
        <v>792</v>
      </c>
      <c r="B796" s="206"/>
      <c r="C796" s="206"/>
      <c r="D796" s="206"/>
      <c r="E796" s="206"/>
      <c r="F796" s="166" t="s">
        <v>3226</v>
      </c>
      <c r="G796" s="206" t="s">
        <v>3218</v>
      </c>
      <c r="H796" s="158" t="s">
        <v>1040</v>
      </c>
      <c r="I796" s="155" t="s">
        <v>119</v>
      </c>
      <c r="J796" s="201">
        <v>245</v>
      </c>
      <c r="K796" s="201">
        <v>245</v>
      </c>
      <c r="L796" s="128">
        <v>1020</v>
      </c>
      <c r="M796" s="199">
        <f t="shared" si="12"/>
        <v>249900</v>
      </c>
      <c r="N796" s="157" t="s">
        <v>3191</v>
      </c>
      <c r="O796" s="157">
        <v>0</v>
      </c>
      <c r="P796" s="205"/>
      <c r="Q796" s="205"/>
      <c r="R796" s="205"/>
      <c r="S796" s="206"/>
    </row>
    <row r="797" spans="1:19" ht="29.1" customHeight="1">
      <c r="A797" s="166">
        <v>793</v>
      </c>
      <c r="B797" s="206"/>
      <c r="C797" s="206"/>
      <c r="D797" s="206"/>
      <c r="E797" s="206"/>
      <c r="F797" s="166" t="s">
        <v>3226</v>
      </c>
      <c r="G797" s="206" t="s">
        <v>3218</v>
      </c>
      <c r="H797" s="158" t="s">
        <v>1042</v>
      </c>
      <c r="I797" s="155" t="s">
        <v>54</v>
      </c>
      <c r="J797" s="201">
        <v>113</v>
      </c>
      <c r="K797" s="201">
        <v>113</v>
      </c>
      <c r="L797" s="128">
        <v>1020</v>
      </c>
      <c r="M797" s="199">
        <f t="shared" si="12"/>
        <v>115260</v>
      </c>
      <c r="N797" s="157" t="s">
        <v>3191</v>
      </c>
      <c r="O797" s="157">
        <v>0</v>
      </c>
      <c r="P797" s="205"/>
      <c r="Q797" s="205"/>
      <c r="R797" s="205"/>
      <c r="S797" s="206"/>
    </row>
    <row r="798" spans="1:19" ht="29.1" customHeight="1">
      <c r="A798" s="166">
        <v>794</v>
      </c>
      <c r="B798" s="206"/>
      <c r="C798" s="206"/>
      <c r="D798" s="206"/>
      <c r="E798" s="206"/>
      <c r="F798" s="166" t="s">
        <v>3226</v>
      </c>
      <c r="G798" s="206" t="s">
        <v>3218</v>
      </c>
      <c r="H798" s="158" t="s">
        <v>1043</v>
      </c>
      <c r="I798" s="155" t="s">
        <v>54</v>
      </c>
      <c r="J798" s="201">
        <v>122</v>
      </c>
      <c r="K798" s="202">
        <v>52</v>
      </c>
      <c r="L798" s="199">
        <v>4840</v>
      </c>
      <c r="M798" s="199">
        <f t="shared" si="12"/>
        <v>251680</v>
      </c>
      <c r="N798" s="157" t="s">
        <v>3191</v>
      </c>
      <c r="O798" s="157">
        <v>0</v>
      </c>
      <c r="P798" s="205"/>
      <c r="Q798" s="205"/>
      <c r="R798" s="205"/>
      <c r="S798" s="206"/>
    </row>
    <row r="799" spans="1:19" ht="29.1" customHeight="1">
      <c r="A799" s="166">
        <v>795</v>
      </c>
      <c r="B799" s="206"/>
      <c r="C799" s="206"/>
      <c r="D799" s="206"/>
      <c r="E799" s="206"/>
      <c r="F799" s="166" t="s">
        <v>3226</v>
      </c>
      <c r="G799" s="206" t="s">
        <v>3218</v>
      </c>
      <c r="H799" s="158" t="s">
        <v>108</v>
      </c>
      <c r="I799" s="155" t="s">
        <v>119</v>
      </c>
      <c r="J799" s="201">
        <v>479</v>
      </c>
      <c r="K799" s="201">
        <v>479</v>
      </c>
      <c r="L799" s="128">
        <v>1610</v>
      </c>
      <c r="M799" s="199">
        <f t="shared" si="12"/>
        <v>771190</v>
      </c>
      <c r="N799" s="157" t="s">
        <v>3191</v>
      </c>
      <c r="O799" s="157">
        <v>0</v>
      </c>
      <c r="P799" s="205"/>
      <c r="Q799" s="205"/>
      <c r="R799" s="205"/>
      <c r="S799" s="206"/>
    </row>
    <row r="800" spans="1:19" ht="29.1" customHeight="1">
      <c r="A800" s="166">
        <v>796</v>
      </c>
      <c r="B800" s="206"/>
      <c r="C800" s="206"/>
      <c r="D800" s="206"/>
      <c r="E800" s="206"/>
      <c r="F800" s="166" t="s">
        <v>3226</v>
      </c>
      <c r="G800" s="206" t="s">
        <v>3218</v>
      </c>
      <c r="H800" s="158" t="s">
        <v>110</v>
      </c>
      <c r="I800" s="155" t="s">
        <v>109</v>
      </c>
      <c r="J800" s="201">
        <v>103</v>
      </c>
      <c r="K800" s="201">
        <v>103</v>
      </c>
      <c r="L800" s="128">
        <v>1610</v>
      </c>
      <c r="M800" s="199">
        <f t="shared" si="12"/>
        <v>165830</v>
      </c>
      <c r="N800" s="157" t="s">
        <v>1820</v>
      </c>
      <c r="O800" s="157">
        <v>0</v>
      </c>
      <c r="P800" s="205"/>
      <c r="Q800" s="205"/>
      <c r="R800" s="205"/>
      <c r="S800" s="206"/>
    </row>
    <row r="801" spans="1:19" ht="29.1" customHeight="1">
      <c r="A801" s="166">
        <v>797</v>
      </c>
      <c r="B801" s="206"/>
      <c r="C801" s="206"/>
      <c r="D801" s="206"/>
      <c r="E801" s="206"/>
      <c r="F801" s="166" t="s">
        <v>3226</v>
      </c>
      <c r="G801" s="206" t="s">
        <v>3218</v>
      </c>
      <c r="H801" s="158" t="s">
        <v>1047</v>
      </c>
      <c r="I801" s="155" t="s">
        <v>109</v>
      </c>
      <c r="J801" s="201">
        <v>79</v>
      </c>
      <c r="K801" s="201">
        <v>79</v>
      </c>
      <c r="L801" s="128">
        <v>1610</v>
      </c>
      <c r="M801" s="199">
        <f t="shared" si="12"/>
        <v>127190</v>
      </c>
      <c r="N801" s="157" t="s">
        <v>1820</v>
      </c>
      <c r="O801" s="157">
        <v>0</v>
      </c>
      <c r="P801" s="205"/>
      <c r="Q801" s="205"/>
      <c r="R801" s="205"/>
      <c r="S801" s="206"/>
    </row>
    <row r="802" spans="1:19" ht="29.1" customHeight="1">
      <c r="A802" s="166">
        <v>798</v>
      </c>
      <c r="B802" s="206"/>
      <c r="C802" s="206"/>
      <c r="D802" s="206"/>
      <c r="E802" s="206"/>
      <c r="F802" s="166" t="s">
        <v>3226</v>
      </c>
      <c r="G802" s="206" t="s">
        <v>3218</v>
      </c>
      <c r="H802" s="158" t="s">
        <v>1046</v>
      </c>
      <c r="I802" s="155" t="s">
        <v>109</v>
      </c>
      <c r="J802" s="201">
        <v>79</v>
      </c>
      <c r="K802" s="202">
        <v>79</v>
      </c>
      <c r="L802" s="199">
        <v>1610</v>
      </c>
      <c r="M802" s="199">
        <f t="shared" si="12"/>
        <v>127190</v>
      </c>
      <c r="N802" s="157" t="s">
        <v>1820</v>
      </c>
      <c r="O802" s="157">
        <v>0</v>
      </c>
      <c r="P802" s="205"/>
      <c r="Q802" s="205"/>
      <c r="R802" s="205"/>
      <c r="S802" s="206"/>
    </row>
    <row r="803" spans="1:19" ht="29.1" customHeight="1">
      <c r="A803" s="166">
        <v>799</v>
      </c>
      <c r="B803" s="206"/>
      <c r="C803" s="206"/>
      <c r="D803" s="206"/>
      <c r="E803" s="206"/>
      <c r="F803" s="166" t="s">
        <v>3226</v>
      </c>
      <c r="G803" s="206" t="s">
        <v>3218</v>
      </c>
      <c r="H803" s="158" t="s">
        <v>1066</v>
      </c>
      <c r="I803" s="155" t="s">
        <v>119</v>
      </c>
      <c r="J803" s="201">
        <v>77</v>
      </c>
      <c r="K803" s="201">
        <v>77</v>
      </c>
      <c r="L803" s="128">
        <v>891</v>
      </c>
      <c r="M803" s="199">
        <f t="shared" si="12"/>
        <v>68607</v>
      </c>
      <c r="N803" s="157" t="s">
        <v>3191</v>
      </c>
      <c r="O803" s="157">
        <v>0</v>
      </c>
      <c r="P803" s="205"/>
      <c r="Q803" s="205"/>
      <c r="R803" s="205"/>
      <c r="S803" s="206"/>
    </row>
    <row r="804" spans="1:19" ht="29.1" customHeight="1">
      <c r="A804" s="166">
        <v>800</v>
      </c>
      <c r="B804" s="206"/>
      <c r="C804" s="206"/>
      <c r="D804" s="206"/>
      <c r="E804" s="206"/>
      <c r="F804" s="166" t="s">
        <v>3226</v>
      </c>
      <c r="G804" s="206" t="s">
        <v>3218</v>
      </c>
      <c r="H804" s="158" t="s">
        <v>1050</v>
      </c>
      <c r="I804" s="155" t="s">
        <v>119</v>
      </c>
      <c r="J804" s="201">
        <v>11</v>
      </c>
      <c r="K804" s="201">
        <v>11</v>
      </c>
      <c r="L804" s="128">
        <v>891</v>
      </c>
      <c r="M804" s="199">
        <f t="shared" si="12"/>
        <v>9801</v>
      </c>
      <c r="N804" s="157" t="s">
        <v>3723</v>
      </c>
      <c r="O804" s="157" t="s">
        <v>3722</v>
      </c>
      <c r="P804" s="205"/>
      <c r="Q804" s="205"/>
      <c r="R804" s="205"/>
      <c r="S804" s="206"/>
    </row>
    <row r="805" spans="1:19" ht="29.1" customHeight="1">
      <c r="A805" s="166">
        <v>801</v>
      </c>
      <c r="B805" s="206"/>
      <c r="C805" s="206"/>
      <c r="D805" s="206"/>
      <c r="E805" s="206"/>
      <c r="F805" s="166" t="s">
        <v>3226</v>
      </c>
      <c r="G805" s="206" t="s">
        <v>3218</v>
      </c>
      <c r="H805" s="158" t="s">
        <v>1049</v>
      </c>
      <c r="I805" s="155" t="s">
        <v>54</v>
      </c>
      <c r="J805" s="201">
        <v>81</v>
      </c>
      <c r="K805" s="202">
        <v>81</v>
      </c>
      <c r="L805" s="199">
        <v>891</v>
      </c>
      <c r="M805" s="199">
        <f t="shared" si="12"/>
        <v>72171</v>
      </c>
      <c r="N805" s="157" t="s">
        <v>2270</v>
      </c>
      <c r="O805" s="157" t="s">
        <v>2271</v>
      </c>
      <c r="P805" s="205"/>
      <c r="Q805" s="205"/>
      <c r="R805" s="205"/>
      <c r="S805" s="206"/>
    </row>
    <row r="806" spans="1:19" ht="29.1" customHeight="1">
      <c r="A806" s="166">
        <v>802</v>
      </c>
      <c r="B806" s="206"/>
      <c r="C806" s="206"/>
      <c r="D806" s="206"/>
      <c r="E806" s="206"/>
      <c r="F806" s="166" t="s">
        <v>3226</v>
      </c>
      <c r="G806" s="206" t="s">
        <v>3218</v>
      </c>
      <c r="H806" s="158" t="s">
        <v>3160</v>
      </c>
      <c r="I806" s="155" t="s">
        <v>37</v>
      </c>
      <c r="J806" s="201">
        <v>874</v>
      </c>
      <c r="K806" s="202">
        <v>281</v>
      </c>
      <c r="L806" s="199">
        <v>891</v>
      </c>
      <c r="M806" s="199">
        <f t="shared" si="12"/>
        <v>250371</v>
      </c>
      <c r="N806" s="157" t="s">
        <v>2270</v>
      </c>
      <c r="O806" s="157" t="s">
        <v>2271</v>
      </c>
      <c r="P806" s="205"/>
      <c r="Q806" s="205"/>
      <c r="R806" s="205"/>
      <c r="S806" s="206"/>
    </row>
    <row r="807" spans="1:19" ht="29.1" customHeight="1">
      <c r="A807" s="166">
        <v>803</v>
      </c>
      <c r="B807" s="206"/>
      <c r="C807" s="206"/>
      <c r="D807" s="206"/>
      <c r="E807" s="206"/>
      <c r="F807" s="166" t="s">
        <v>3226</v>
      </c>
      <c r="G807" s="206" t="s">
        <v>3218</v>
      </c>
      <c r="H807" s="158" t="s">
        <v>1048</v>
      </c>
      <c r="I807" s="155" t="s">
        <v>54</v>
      </c>
      <c r="J807" s="201">
        <v>243</v>
      </c>
      <c r="K807" s="202">
        <v>243</v>
      </c>
      <c r="L807" s="199">
        <v>891</v>
      </c>
      <c r="M807" s="199">
        <f t="shared" si="12"/>
        <v>216513</v>
      </c>
      <c r="N807" s="157" t="s">
        <v>1820</v>
      </c>
      <c r="O807" s="157">
        <v>0</v>
      </c>
      <c r="P807" s="205"/>
      <c r="Q807" s="205"/>
      <c r="R807" s="205"/>
      <c r="S807" s="206"/>
    </row>
    <row r="808" spans="1:19" ht="29.1" customHeight="1">
      <c r="A808" s="166">
        <v>804</v>
      </c>
      <c r="B808" s="206"/>
      <c r="C808" s="206"/>
      <c r="D808" s="206"/>
      <c r="E808" s="206"/>
      <c r="F808" s="166" t="s">
        <v>3226</v>
      </c>
      <c r="G808" s="206" t="s">
        <v>3218</v>
      </c>
      <c r="H808" s="158" t="s">
        <v>115</v>
      </c>
      <c r="I808" s="155" t="s">
        <v>54</v>
      </c>
      <c r="J808" s="201">
        <v>15</v>
      </c>
      <c r="K808" s="201">
        <v>15</v>
      </c>
      <c r="L808" s="128">
        <v>891</v>
      </c>
      <c r="M808" s="199">
        <f t="shared" si="12"/>
        <v>13365</v>
      </c>
      <c r="N808" s="157" t="s">
        <v>3191</v>
      </c>
      <c r="O808" s="157">
        <v>0</v>
      </c>
      <c r="P808" s="205"/>
      <c r="Q808" s="205"/>
      <c r="R808" s="205"/>
      <c r="S808" s="206"/>
    </row>
    <row r="809" spans="1:19" ht="29.1" customHeight="1">
      <c r="A809" s="166">
        <v>805</v>
      </c>
      <c r="B809" s="206"/>
      <c r="C809" s="206"/>
      <c r="D809" s="206"/>
      <c r="E809" s="206"/>
      <c r="F809" s="166" t="s">
        <v>3226</v>
      </c>
      <c r="G809" s="206" t="s">
        <v>3218</v>
      </c>
      <c r="H809" s="158" t="s">
        <v>112</v>
      </c>
      <c r="I809" s="155" t="s">
        <v>119</v>
      </c>
      <c r="J809" s="201">
        <v>23</v>
      </c>
      <c r="K809" s="201">
        <v>23</v>
      </c>
      <c r="L809" s="128">
        <v>891</v>
      </c>
      <c r="M809" s="199">
        <f t="shared" si="12"/>
        <v>20493</v>
      </c>
      <c r="N809" s="157" t="s">
        <v>3723</v>
      </c>
      <c r="O809" s="157" t="s">
        <v>3722</v>
      </c>
      <c r="P809" s="205"/>
      <c r="Q809" s="205"/>
      <c r="R809" s="205"/>
      <c r="S809" s="206"/>
    </row>
    <row r="810" spans="1:19" ht="29.1" customHeight="1">
      <c r="A810" s="166">
        <v>806</v>
      </c>
      <c r="B810" s="206"/>
      <c r="C810" s="206"/>
      <c r="D810" s="206"/>
      <c r="E810" s="206"/>
      <c r="F810" s="166" t="s">
        <v>3226</v>
      </c>
      <c r="G810" s="206" t="s">
        <v>3218</v>
      </c>
      <c r="H810" s="158" t="s">
        <v>114</v>
      </c>
      <c r="I810" s="155" t="s">
        <v>54</v>
      </c>
      <c r="J810" s="201">
        <v>134</v>
      </c>
      <c r="K810" s="201">
        <v>134</v>
      </c>
      <c r="L810" s="128">
        <v>891</v>
      </c>
      <c r="M810" s="199">
        <f t="shared" si="12"/>
        <v>119394</v>
      </c>
      <c r="N810" s="157" t="s">
        <v>1820</v>
      </c>
      <c r="O810" s="157">
        <v>0</v>
      </c>
      <c r="P810" s="205"/>
      <c r="Q810" s="205"/>
      <c r="R810" s="205"/>
      <c r="S810" s="206"/>
    </row>
    <row r="811" spans="1:19" ht="29.1" customHeight="1">
      <c r="A811" s="166">
        <v>807</v>
      </c>
      <c r="B811" s="206"/>
      <c r="C811" s="206"/>
      <c r="D811" s="206"/>
      <c r="E811" s="206"/>
      <c r="F811" s="166" t="s">
        <v>3226</v>
      </c>
      <c r="G811" s="206" t="s">
        <v>3218</v>
      </c>
      <c r="H811" s="158" t="s">
        <v>1051</v>
      </c>
      <c r="I811" s="155" t="s">
        <v>119</v>
      </c>
      <c r="J811" s="201">
        <v>29</v>
      </c>
      <c r="K811" s="202">
        <v>29</v>
      </c>
      <c r="L811" s="199">
        <v>891</v>
      </c>
      <c r="M811" s="199">
        <f t="shared" si="12"/>
        <v>25839</v>
      </c>
      <c r="N811" s="157" t="s">
        <v>2270</v>
      </c>
      <c r="O811" s="157" t="s">
        <v>2271</v>
      </c>
      <c r="P811" s="205"/>
      <c r="Q811" s="205"/>
      <c r="R811" s="205"/>
      <c r="S811" s="206"/>
    </row>
    <row r="812" spans="1:19" ht="29.1" customHeight="1">
      <c r="A812" s="166">
        <v>808</v>
      </c>
      <c r="B812" s="206"/>
      <c r="C812" s="206"/>
      <c r="D812" s="206"/>
      <c r="E812" s="206"/>
      <c r="F812" s="166" t="s">
        <v>3226</v>
      </c>
      <c r="G812" s="206" t="s">
        <v>3218</v>
      </c>
      <c r="H812" s="158" t="s">
        <v>454</v>
      </c>
      <c r="I812" s="155" t="s">
        <v>109</v>
      </c>
      <c r="J812" s="201">
        <v>263</v>
      </c>
      <c r="K812" s="201">
        <v>263</v>
      </c>
      <c r="L812" s="128">
        <v>89</v>
      </c>
      <c r="M812" s="199">
        <f t="shared" si="12"/>
        <v>23407</v>
      </c>
      <c r="N812" s="157" t="s">
        <v>3191</v>
      </c>
      <c r="O812" s="157">
        <v>0</v>
      </c>
      <c r="P812" s="205"/>
      <c r="Q812" s="205"/>
      <c r="R812" s="205"/>
      <c r="S812" s="206"/>
    </row>
    <row r="813" spans="1:19" ht="29.1" customHeight="1">
      <c r="A813" s="166">
        <v>809</v>
      </c>
      <c r="B813" s="206"/>
      <c r="C813" s="206"/>
      <c r="D813" s="206"/>
      <c r="E813" s="206"/>
      <c r="F813" s="166" t="s">
        <v>3226</v>
      </c>
      <c r="G813" s="206" t="s">
        <v>3218</v>
      </c>
      <c r="H813" s="158" t="s">
        <v>1130</v>
      </c>
      <c r="I813" s="155" t="s">
        <v>109</v>
      </c>
      <c r="J813" s="201">
        <v>196</v>
      </c>
      <c r="K813" s="201">
        <v>196</v>
      </c>
      <c r="L813" s="128">
        <v>89</v>
      </c>
      <c r="M813" s="199">
        <f t="shared" si="12"/>
        <v>17444</v>
      </c>
      <c r="N813" s="157" t="s">
        <v>3191</v>
      </c>
      <c r="O813" s="157">
        <v>0</v>
      </c>
      <c r="P813" s="205"/>
      <c r="Q813" s="205"/>
      <c r="R813" s="205"/>
      <c r="S813" s="206"/>
    </row>
    <row r="814" spans="1:19" ht="29.1" customHeight="1">
      <c r="A814" s="166">
        <v>810</v>
      </c>
      <c r="B814" s="206"/>
      <c r="C814" s="206"/>
      <c r="D814" s="206"/>
      <c r="E814" s="206"/>
      <c r="F814" s="166" t="s">
        <v>3226</v>
      </c>
      <c r="G814" s="206" t="s">
        <v>3218</v>
      </c>
      <c r="H814" s="158" t="s">
        <v>1131</v>
      </c>
      <c r="I814" s="155" t="s">
        <v>109</v>
      </c>
      <c r="J814" s="201">
        <v>6387</v>
      </c>
      <c r="K814" s="202">
        <v>76</v>
      </c>
      <c r="L814" s="199">
        <v>427</v>
      </c>
      <c r="M814" s="199">
        <f t="shared" si="12"/>
        <v>32452</v>
      </c>
      <c r="N814" s="157" t="s">
        <v>3724</v>
      </c>
      <c r="O814" s="157" t="s">
        <v>3929</v>
      </c>
      <c r="P814" s="205"/>
      <c r="Q814" s="205"/>
      <c r="R814" s="205"/>
      <c r="S814" s="206"/>
    </row>
    <row r="815" spans="1:19" ht="29.1" customHeight="1">
      <c r="A815" s="166">
        <v>811</v>
      </c>
      <c r="B815" s="206"/>
      <c r="C815" s="206"/>
      <c r="D815" s="206"/>
      <c r="E815" s="206"/>
      <c r="F815" s="166" t="s">
        <v>3226</v>
      </c>
      <c r="G815" s="206" t="s">
        <v>3218</v>
      </c>
      <c r="H815" s="158" t="s">
        <v>1110</v>
      </c>
      <c r="I815" s="155" t="s">
        <v>55</v>
      </c>
      <c r="J815" s="201">
        <v>3282.2</v>
      </c>
      <c r="K815" s="202">
        <v>858</v>
      </c>
      <c r="L815" s="199">
        <v>4900</v>
      </c>
      <c r="M815" s="199">
        <f t="shared" si="12"/>
        <v>4204200</v>
      </c>
      <c r="N815" s="157" t="s">
        <v>3360</v>
      </c>
      <c r="O815" s="157">
        <v>552</v>
      </c>
      <c r="P815" s="205"/>
      <c r="Q815" s="205"/>
      <c r="R815" s="205"/>
      <c r="S815" s="206"/>
    </row>
    <row r="816" spans="1:19" ht="29.1" customHeight="1">
      <c r="A816" s="166">
        <v>812</v>
      </c>
      <c r="B816" s="206"/>
      <c r="C816" s="206"/>
      <c r="D816" s="206"/>
      <c r="E816" s="206"/>
      <c r="F816" s="166" t="s">
        <v>3226</v>
      </c>
      <c r="G816" s="206" t="s">
        <v>3218</v>
      </c>
      <c r="H816" s="158" t="s">
        <v>1109</v>
      </c>
      <c r="I816" s="155" t="s">
        <v>55</v>
      </c>
      <c r="J816" s="201">
        <v>4336.1000000000004</v>
      </c>
      <c r="K816" s="202">
        <v>899</v>
      </c>
      <c r="L816" s="199">
        <v>4900</v>
      </c>
      <c r="M816" s="199">
        <f t="shared" si="12"/>
        <v>4405100</v>
      </c>
      <c r="N816" s="157" t="s">
        <v>3656</v>
      </c>
      <c r="O816" s="157" t="s">
        <v>3655</v>
      </c>
      <c r="P816" s="205"/>
      <c r="Q816" s="205"/>
      <c r="R816" s="205"/>
      <c r="S816" s="206"/>
    </row>
    <row r="817" spans="1:19" ht="29.1" customHeight="1">
      <c r="A817" s="166">
        <v>813</v>
      </c>
      <c r="B817" s="206"/>
      <c r="C817" s="206"/>
      <c r="D817" s="206"/>
      <c r="E817" s="206"/>
      <c r="F817" s="166" t="s">
        <v>3226</v>
      </c>
      <c r="G817" s="206" t="s">
        <v>3218</v>
      </c>
      <c r="H817" s="158" t="s">
        <v>1120</v>
      </c>
      <c r="I817" s="155" t="s">
        <v>166</v>
      </c>
      <c r="J817" s="201">
        <v>369.7</v>
      </c>
      <c r="K817" s="201">
        <v>369.7</v>
      </c>
      <c r="L817" s="128">
        <v>1610</v>
      </c>
      <c r="M817" s="199">
        <f t="shared" si="12"/>
        <v>595217</v>
      </c>
      <c r="N817" s="157" t="s">
        <v>1821</v>
      </c>
      <c r="O817" s="157">
        <v>0</v>
      </c>
      <c r="P817" s="205"/>
      <c r="Q817" s="205"/>
      <c r="R817" s="205"/>
      <c r="S817" s="206"/>
    </row>
    <row r="818" spans="1:19" ht="29.1" customHeight="1">
      <c r="A818" s="166">
        <v>814</v>
      </c>
      <c r="B818" s="206"/>
      <c r="C818" s="206"/>
      <c r="D818" s="206"/>
      <c r="E818" s="206"/>
      <c r="F818" s="166" t="s">
        <v>3226</v>
      </c>
      <c r="G818" s="206" t="s">
        <v>3218</v>
      </c>
      <c r="H818" s="158" t="s">
        <v>1108</v>
      </c>
      <c r="I818" s="155" t="s">
        <v>166</v>
      </c>
      <c r="J818" s="201">
        <v>1144.8</v>
      </c>
      <c r="K818" s="202">
        <v>282</v>
      </c>
      <c r="L818" s="199">
        <v>1610</v>
      </c>
      <c r="M818" s="199">
        <f t="shared" si="12"/>
        <v>454020</v>
      </c>
      <c r="N818" s="157" t="s">
        <v>1821</v>
      </c>
      <c r="O818" s="157">
        <v>0</v>
      </c>
      <c r="P818" s="205"/>
      <c r="Q818" s="205"/>
      <c r="R818" s="205"/>
      <c r="S818" s="206"/>
    </row>
    <row r="819" spans="1:19" ht="29.1" customHeight="1">
      <c r="A819" s="166">
        <v>815</v>
      </c>
      <c r="B819" s="206"/>
      <c r="C819" s="206"/>
      <c r="D819" s="206"/>
      <c r="E819" s="206"/>
      <c r="F819" s="166" t="s">
        <v>3226</v>
      </c>
      <c r="G819" s="206" t="s">
        <v>3218</v>
      </c>
      <c r="H819" s="158" t="s">
        <v>1033</v>
      </c>
      <c r="I819" s="155" t="s">
        <v>55</v>
      </c>
      <c r="J819" s="201">
        <v>22</v>
      </c>
      <c r="K819" s="201">
        <v>22</v>
      </c>
      <c r="L819" s="128">
        <v>1610</v>
      </c>
      <c r="M819" s="199">
        <f t="shared" si="12"/>
        <v>35420</v>
      </c>
      <c r="N819" s="157" t="s">
        <v>3191</v>
      </c>
      <c r="O819" s="157">
        <v>0</v>
      </c>
      <c r="P819" s="205"/>
      <c r="Q819" s="205"/>
      <c r="R819" s="205"/>
      <c r="S819" s="206"/>
    </row>
    <row r="820" spans="1:19" ht="29.1" customHeight="1">
      <c r="A820" s="166">
        <v>816</v>
      </c>
      <c r="B820" s="206"/>
      <c r="C820" s="206"/>
      <c r="D820" s="206"/>
      <c r="E820" s="206"/>
      <c r="F820" s="166" t="s">
        <v>3226</v>
      </c>
      <c r="G820" s="206" t="s">
        <v>3218</v>
      </c>
      <c r="H820" s="158" t="s">
        <v>1107</v>
      </c>
      <c r="I820" s="155" t="s">
        <v>55</v>
      </c>
      <c r="J820" s="201">
        <v>4411.8</v>
      </c>
      <c r="K820" s="202">
        <v>997</v>
      </c>
      <c r="L820" s="199">
        <v>4900</v>
      </c>
      <c r="M820" s="199">
        <f t="shared" si="12"/>
        <v>4885300</v>
      </c>
      <c r="N820" s="157" t="s">
        <v>3725</v>
      </c>
      <c r="O820" s="157" t="s">
        <v>3727</v>
      </c>
      <c r="P820" s="205"/>
      <c r="Q820" s="205"/>
      <c r="R820" s="205"/>
      <c r="S820" s="206"/>
    </row>
    <row r="821" spans="1:19" ht="29.1" customHeight="1">
      <c r="A821" s="166">
        <v>817</v>
      </c>
      <c r="B821" s="206"/>
      <c r="C821" s="206"/>
      <c r="D821" s="206"/>
      <c r="E821" s="206"/>
      <c r="F821" s="166" t="s">
        <v>3226</v>
      </c>
      <c r="G821" s="206" t="s">
        <v>3218</v>
      </c>
      <c r="H821" s="158" t="s">
        <v>1106</v>
      </c>
      <c r="I821" s="155" t="s">
        <v>55</v>
      </c>
      <c r="J821" s="201">
        <v>2122.1</v>
      </c>
      <c r="K821" s="202">
        <v>423</v>
      </c>
      <c r="L821" s="199">
        <v>4900</v>
      </c>
      <c r="M821" s="199">
        <f t="shared" si="12"/>
        <v>2072700</v>
      </c>
      <c r="N821" s="157" t="s">
        <v>3627</v>
      </c>
      <c r="O821" s="157" t="s">
        <v>3628</v>
      </c>
      <c r="P821" s="205"/>
      <c r="Q821" s="205"/>
      <c r="R821" s="205"/>
      <c r="S821" s="206"/>
    </row>
    <row r="822" spans="1:19" ht="29.1" customHeight="1">
      <c r="A822" s="166">
        <v>818</v>
      </c>
      <c r="B822" s="206"/>
      <c r="C822" s="206"/>
      <c r="D822" s="206"/>
      <c r="E822" s="206"/>
      <c r="F822" s="166" t="s">
        <v>3226</v>
      </c>
      <c r="G822" s="206" t="s">
        <v>3218</v>
      </c>
      <c r="H822" s="158" t="s">
        <v>1105</v>
      </c>
      <c r="I822" s="155" t="s">
        <v>55</v>
      </c>
      <c r="J822" s="201">
        <v>1999.4</v>
      </c>
      <c r="K822" s="202">
        <v>354</v>
      </c>
      <c r="L822" s="199">
        <v>4900</v>
      </c>
      <c r="M822" s="199">
        <f t="shared" si="12"/>
        <v>1734600</v>
      </c>
      <c r="N822" s="157" t="s">
        <v>3665</v>
      </c>
      <c r="O822" s="157" t="s">
        <v>2297</v>
      </c>
      <c r="P822" s="205"/>
      <c r="Q822" s="205"/>
      <c r="R822" s="205"/>
      <c r="S822" s="206"/>
    </row>
    <row r="823" spans="1:19" ht="29.1" customHeight="1">
      <c r="A823" s="166">
        <v>819</v>
      </c>
      <c r="B823" s="206"/>
      <c r="C823" s="206"/>
      <c r="D823" s="206"/>
      <c r="E823" s="206"/>
      <c r="F823" s="166" t="s">
        <v>3226</v>
      </c>
      <c r="G823" s="206" t="s">
        <v>3218</v>
      </c>
      <c r="H823" s="158" t="s">
        <v>1104</v>
      </c>
      <c r="I823" s="155" t="s">
        <v>55</v>
      </c>
      <c r="J823" s="201">
        <v>1313.5</v>
      </c>
      <c r="K823" s="202">
        <v>227</v>
      </c>
      <c r="L823" s="199">
        <v>4900</v>
      </c>
      <c r="M823" s="199">
        <f t="shared" si="12"/>
        <v>1112300</v>
      </c>
      <c r="N823" s="157" t="s">
        <v>3726</v>
      </c>
      <c r="O823" s="157" t="s">
        <v>3728</v>
      </c>
      <c r="P823" s="205"/>
      <c r="Q823" s="205"/>
      <c r="R823" s="205"/>
      <c r="S823" s="206"/>
    </row>
    <row r="824" spans="1:19" ht="29.1" customHeight="1">
      <c r="A824" s="166">
        <v>820</v>
      </c>
      <c r="B824" s="206"/>
      <c r="C824" s="206"/>
      <c r="D824" s="206"/>
      <c r="E824" s="206"/>
      <c r="F824" s="166" t="s">
        <v>3226</v>
      </c>
      <c r="G824" s="206" t="s">
        <v>3218</v>
      </c>
      <c r="H824" s="158" t="s">
        <v>1103</v>
      </c>
      <c r="I824" s="155" t="s">
        <v>55</v>
      </c>
      <c r="J824" s="201">
        <v>2403.9</v>
      </c>
      <c r="K824" s="202">
        <v>123</v>
      </c>
      <c r="L824" s="199">
        <v>4260</v>
      </c>
      <c r="M824" s="199">
        <f t="shared" si="12"/>
        <v>523980</v>
      </c>
      <c r="N824" s="157" t="s">
        <v>3474</v>
      </c>
      <c r="O824" s="157" t="s">
        <v>3667</v>
      </c>
      <c r="P824" s="205"/>
      <c r="Q824" s="205"/>
      <c r="R824" s="205"/>
      <c r="S824" s="206"/>
    </row>
    <row r="825" spans="1:19" ht="29.1" customHeight="1">
      <c r="A825" s="166">
        <v>821</v>
      </c>
      <c r="B825" s="206"/>
      <c r="C825" s="206"/>
      <c r="D825" s="206"/>
      <c r="E825" s="206"/>
      <c r="F825" s="166" t="s">
        <v>3226</v>
      </c>
      <c r="G825" s="206" t="s">
        <v>3218</v>
      </c>
      <c r="H825" s="158" t="s">
        <v>1038</v>
      </c>
      <c r="I825" s="155" t="s">
        <v>182</v>
      </c>
      <c r="J825" s="201">
        <v>14</v>
      </c>
      <c r="K825" s="201">
        <v>14</v>
      </c>
      <c r="L825" s="128">
        <v>1020</v>
      </c>
      <c r="M825" s="199">
        <f t="shared" si="12"/>
        <v>14280</v>
      </c>
      <c r="N825" s="157" t="s">
        <v>3191</v>
      </c>
      <c r="O825" s="157">
        <v>0</v>
      </c>
      <c r="P825" s="205"/>
      <c r="Q825" s="205"/>
      <c r="R825" s="205"/>
      <c r="S825" s="206"/>
    </row>
    <row r="826" spans="1:19" ht="29.1" customHeight="1">
      <c r="A826" s="166">
        <v>822</v>
      </c>
      <c r="B826" s="206"/>
      <c r="C826" s="206"/>
      <c r="D826" s="206"/>
      <c r="E826" s="206"/>
      <c r="F826" s="166" t="s">
        <v>3226</v>
      </c>
      <c r="G826" s="206" t="s">
        <v>3218</v>
      </c>
      <c r="H826" s="158" t="s">
        <v>1035</v>
      </c>
      <c r="I826" s="155" t="s">
        <v>182</v>
      </c>
      <c r="J826" s="201">
        <v>92</v>
      </c>
      <c r="K826" s="201">
        <v>92</v>
      </c>
      <c r="L826" s="128">
        <v>6200</v>
      </c>
      <c r="M826" s="199">
        <f t="shared" si="12"/>
        <v>570400</v>
      </c>
      <c r="N826" s="157" t="s">
        <v>3360</v>
      </c>
      <c r="O826" s="157" t="s">
        <v>2266</v>
      </c>
      <c r="P826" s="205"/>
      <c r="Q826" s="205"/>
      <c r="R826" s="205"/>
      <c r="S826" s="206"/>
    </row>
    <row r="827" spans="1:19" ht="29.1" customHeight="1">
      <c r="A827" s="166">
        <v>823</v>
      </c>
      <c r="B827" s="206"/>
      <c r="C827" s="206"/>
      <c r="D827" s="206"/>
      <c r="E827" s="206"/>
      <c r="F827" s="166" t="s">
        <v>3226</v>
      </c>
      <c r="G827" s="206" t="s">
        <v>3218</v>
      </c>
      <c r="H827" s="158" t="s">
        <v>1034</v>
      </c>
      <c r="I827" s="155" t="s">
        <v>109</v>
      </c>
      <c r="J827" s="201">
        <v>496</v>
      </c>
      <c r="K827" s="202">
        <v>56</v>
      </c>
      <c r="L827" s="199">
        <v>3840</v>
      </c>
      <c r="M827" s="199">
        <f t="shared" si="12"/>
        <v>215040</v>
      </c>
      <c r="N827" s="157" t="s">
        <v>1820</v>
      </c>
      <c r="O827" s="157">
        <v>0</v>
      </c>
      <c r="P827" s="205"/>
      <c r="Q827" s="205"/>
      <c r="R827" s="205"/>
      <c r="S827" s="206"/>
    </row>
    <row r="828" spans="1:19" ht="29.1" customHeight="1">
      <c r="A828" s="166">
        <v>824</v>
      </c>
      <c r="B828" s="206"/>
      <c r="C828" s="206"/>
      <c r="D828" s="206"/>
      <c r="E828" s="206"/>
      <c r="F828" s="166" t="s">
        <v>3226</v>
      </c>
      <c r="G828" s="206" t="s">
        <v>3218</v>
      </c>
      <c r="H828" s="158" t="s">
        <v>1041</v>
      </c>
      <c r="I828" s="155" t="s">
        <v>54</v>
      </c>
      <c r="J828" s="201">
        <v>72</v>
      </c>
      <c r="K828" s="201">
        <v>72</v>
      </c>
      <c r="L828" s="128">
        <v>1020</v>
      </c>
      <c r="M828" s="199">
        <f t="shared" si="12"/>
        <v>73440</v>
      </c>
      <c r="N828" s="157" t="s">
        <v>3191</v>
      </c>
      <c r="O828" s="157">
        <v>0</v>
      </c>
      <c r="P828" s="205"/>
      <c r="Q828" s="205"/>
      <c r="R828" s="205"/>
      <c r="S828" s="206"/>
    </row>
    <row r="829" spans="1:19" ht="29.1" customHeight="1">
      <c r="A829" s="166">
        <v>825</v>
      </c>
      <c r="B829" s="206"/>
      <c r="C829" s="206"/>
      <c r="D829" s="206"/>
      <c r="E829" s="206"/>
      <c r="F829" s="166" t="s">
        <v>3226</v>
      </c>
      <c r="G829" s="206" t="s">
        <v>3218</v>
      </c>
      <c r="H829" s="158" t="s">
        <v>1039</v>
      </c>
      <c r="I829" s="155" t="s">
        <v>54</v>
      </c>
      <c r="J829" s="201">
        <v>391</v>
      </c>
      <c r="K829" s="201">
        <v>391</v>
      </c>
      <c r="L829" s="128">
        <v>4840</v>
      </c>
      <c r="M829" s="199">
        <f t="shared" si="12"/>
        <v>1892440</v>
      </c>
      <c r="N829" s="157" t="s">
        <v>3729</v>
      </c>
      <c r="O829" s="157" t="s">
        <v>2267</v>
      </c>
      <c r="P829" s="205"/>
      <c r="Q829" s="205"/>
      <c r="R829" s="205"/>
      <c r="S829" s="206"/>
    </row>
    <row r="830" spans="1:19" ht="29.1" customHeight="1">
      <c r="A830" s="166">
        <v>826</v>
      </c>
      <c r="B830" s="206"/>
      <c r="C830" s="206"/>
      <c r="D830" s="206"/>
      <c r="E830" s="206"/>
      <c r="F830" s="166" t="s">
        <v>3226</v>
      </c>
      <c r="G830" s="206" t="s">
        <v>3218</v>
      </c>
      <c r="H830" s="158" t="s">
        <v>1045</v>
      </c>
      <c r="I830" s="155" t="s">
        <v>109</v>
      </c>
      <c r="J830" s="201">
        <v>28</v>
      </c>
      <c r="K830" s="201">
        <v>28</v>
      </c>
      <c r="L830" s="128">
        <v>1020</v>
      </c>
      <c r="M830" s="199">
        <f t="shared" si="12"/>
        <v>28560</v>
      </c>
      <c r="N830" s="157" t="s">
        <v>3191</v>
      </c>
      <c r="O830" s="157">
        <v>0</v>
      </c>
      <c r="P830" s="205"/>
      <c r="Q830" s="205"/>
      <c r="R830" s="205"/>
      <c r="S830" s="206"/>
    </row>
    <row r="831" spans="1:19" ht="29.1" customHeight="1">
      <c r="A831" s="166">
        <v>827</v>
      </c>
      <c r="B831" s="206"/>
      <c r="C831" s="206"/>
      <c r="D831" s="206"/>
      <c r="E831" s="206"/>
      <c r="F831" s="166" t="s">
        <v>3226</v>
      </c>
      <c r="G831" s="206" t="s">
        <v>3218</v>
      </c>
      <c r="H831" s="158" t="s">
        <v>1044</v>
      </c>
      <c r="I831" s="155" t="s">
        <v>109</v>
      </c>
      <c r="J831" s="201">
        <v>114</v>
      </c>
      <c r="K831" s="201">
        <v>114</v>
      </c>
      <c r="L831" s="128">
        <v>3970</v>
      </c>
      <c r="M831" s="199">
        <f t="shared" si="12"/>
        <v>452580</v>
      </c>
      <c r="N831" s="157" t="s">
        <v>3346</v>
      </c>
      <c r="O831" s="157"/>
      <c r="P831" s="205"/>
      <c r="Q831" s="205"/>
      <c r="R831" s="205"/>
      <c r="S831" s="206"/>
    </row>
    <row r="832" spans="1:19" ht="29.1" customHeight="1">
      <c r="A832" s="166">
        <v>828</v>
      </c>
      <c r="B832" s="206"/>
      <c r="C832" s="206"/>
      <c r="D832" s="206"/>
      <c r="E832" s="206"/>
      <c r="F832" s="166" t="s">
        <v>3226</v>
      </c>
      <c r="G832" s="206" t="s">
        <v>3218</v>
      </c>
      <c r="H832" s="158" t="s">
        <v>1116</v>
      </c>
      <c r="I832" s="155" t="s">
        <v>166</v>
      </c>
      <c r="J832" s="201">
        <v>769.2</v>
      </c>
      <c r="K832" s="202">
        <v>486</v>
      </c>
      <c r="L832" s="199">
        <v>1610</v>
      </c>
      <c r="M832" s="199">
        <f t="shared" si="12"/>
        <v>782460</v>
      </c>
      <c r="N832" s="157" t="s">
        <v>1821</v>
      </c>
      <c r="O832" s="157">
        <v>0</v>
      </c>
      <c r="P832" s="205"/>
      <c r="Q832" s="205"/>
      <c r="R832" s="205"/>
      <c r="S832" s="206"/>
    </row>
    <row r="833" spans="1:19" ht="29.1" customHeight="1">
      <c r="A833" s="166">
        <v>829</v>
      </c>
      <c r="B833" s="206"/>
      <c r="C833" s="206"/>
      <c r="D833" s="206"/>
      <c r="E833" s="206"/>
      <c r="F833" s="166" t="s">
        <v>3226</v>
      </c>
      <c r="G833" s="206" t="s">
        <v>3218</v>
      </c>
      <c r="H833" s="158" t="s">
        <v>1102</v>
      </c>
      <c r="I833" s="155" t="s">
        <v>55</v>
      </c>
      <c r="J833" s="201">
        <v>1550.9</v>
      </c>
      <c r="K833" s="202">
        <v>84</v>
      </c>
      <c r="L833" s="199">
        <v>4260</v>
      </c>
      <c r="M833" s="199">
        <f t="shared" si="12"/>
        <v>357840</v>
      </c>
      <c r="N833" s="157" t="s">
        <v>3340</v>
      </c>
      <c r="O833" s="157" t="s">
        <v>3930</v>
      </c>
      <c r="P833" s="205"/>
      <c r="Q833" s="205"/>
      <c r="R833" s="205"/>
      <c r="S833" s="206"/>
    </row>
    <row r="834" spans="1:19" ht="29.1" customHeight="1">
      <c r="A834" s="166">
        <v>830</v>
      </c>
      <c r="B834" s="206"/>
      <c r="C834" s="206"/>
      <c r="D834" s="206"/>
      <c r="E834" s="206"/>
      <c r="F834" s="166" t="s">
        <v>3226</v>
      </c>
      <c r="G834" s="206" t="s">
        <v>3218</v>
      </c>
      <c r="H834" s="158" t="s">
        <v>1101</v>
      </c>
      <c r="I834" s="155" t="s">
        <v>55</v>
      </c>
      <c r="J834" s="201">
        <v>3888.6</v>
      </c>
      <c r="K834" s="202">
        <v>463</v>
      </c>
      <c r="L834" s="199">
        <v>4900</v>
      </c>
      <c r="M834" s="199">
        <f t="shared" si="12"/>
        <v>2268700</v>
      </c>
      <c r="N834" s="157" t="s">
        <v>3340</v>
      </c>
      <c r="O834" s="157" t="s">
        <v>3930</v>
      </c>
      <c r="P834" s="205"/>
      <c r="Q834" s="205"/>
      <c r="R834" s="205"/>
      <c r="S834" s="206"/>
    </row>
    <row r="835" spans="1:19" ht="29.1" customHeight="1">
      <c r="A835" s="166">
        <v>831</v>
      </c>
      <c r="B835" s="206"/>
      <c r="C835" s="206"/>
      <c r="D835" s="206"/>
      <c r="E835" s="206"/>
      <c r="F835" s="166" t="s">
        <v>3226</v>
      </c>
      <c r="G835" s="206" t="s">
        <v>3218</v>
      </c>
      <c r="H835" s="158" t="s">
        <v>1129</v>
      </c>
      <c r="I835" s="155" t="s">
        <v>109</v>
      </c>
      <c r="J835" s="201">
        <v>10592</v>
      </c>
      <c r="K835" s="202">
        <v>260</v>
      </c>
      <c r="L835" s="199">
        <v>673</v>
      </c>
      <c r="M835" s="199">
        <f t="shared" si="12"/>
        <v>174980</v>
      </c>
      <c r="N835" s="157" t="s">
        <v>3668</v>
      </c>
      <c r="O835" s="157" t="s">
        <v>3931</v>
      </c>
      <c r="P835" s="205"/>
      <c r="Q835" s="205"/>
      <c r="R835" s="205"/>
      <c r="S835" s="206"/>
    </row>
    <row r="836" spans="1:19" ht="29.1" customHeight="1">
      <c r="A836" s="166">
        <v>832</v>
      </c>
      <c r="B836" s="206"/>
      <c r="C836" s="206"/>
      <c r="D836" s="206"/>
      <c r="E836" s="206"/>
      <c r="F836" s="166" t="s">
        <v>3226</v>
      </c>
      <c r="G836" s="206" t="s">
        <v>3218</v>
      </c>
      <c r="H836" s="158" t="s">
        <v>451</v>
      </c>
      <c r="I836" s="155" t="s">
        <v>109</v>
      </c>
      <c r="J836" s="201">
        <v>551</v>
      </c>
      <c r="K836" s="201">
        <v>551</v>
      </c>
      <c r="L836" s="128">
        <v>89</v>
      </c>
      <c r="M836" s="199">
        <f t="shared" si="12"/>
        <v>49039</v>
      </c>
      <c r="N836" s="157" t="s">
        <v>3730</v>
      </c>
      <c r="O836" s="157" t="s">
        <v>2311</v>
      </c>
      <c r="P836" s="205"/>
      <c r="Q836" s="205"/>
      <c r="R836" s="205"/>
      <c r="S836" s="206"/>
    </row>
    <row r="837" spans="1:19" ht="29.1" customHeight="1">
      <c r="A837" s="166">
        <v>833</v>
      </c>
      <c r="B837" s="206"/>
      <c r="C837" s="206"/>
      <c r="D837" s="206"/>
      <c r="E837" s="206"/>
      <c r="F837" s="166" t="s">
        <v>3226</v>
      </c>
      <c r="G837" s="206" t="s">
        <v>3218</v>
      </c>
      <c r="H837" s="158" t="s">
        <v>1119</v>
      </c>
      <c r="I837" s="155" t="s">
        <v>166</v>
      </c>
      <c r="J837" s="201">
        <v>545.9</v>
      </c>
      <c r="K837" s="202">
        <v>28</v>
      </c>
      <c r="L837" s="199">
        <v>924</v>
      </c>
      <c r="M837" s="199">
        <f t="shared" ref="M837:M900" si="13">K837*L837</f>
        <v>25872</v>
      </c>
      <c r="N837" s="157" t="s">
        <v>1821</v>
      </c>
      <c r="O837" s="157">
        <v>0</v>
      </c>
      <c r="P837" s="205"/>
      <c r="Q837" s="205"/>
      <c r="R837" s="205"/>
      <c r="S837" s="206"/>
    </row>
    <row r="838" spans="1:19" ht="29.1" customHeight="1">
      <c r="A838" s="166">
        <v>834</v>
      </c>
      <c r="B838" s="206"/>
      <c r="C838" s="206"/>
      <c r="D838" s="206"/>
      <c r="E838" s="206"/>
      <c r="F838" s="166" t="s">
        <v>3226</v>
      </c>
      <c r="G838" s="206" t="s">
        <v>3218</v>
      </c>
      <c r="H838" s="158" t="s">
        <v>1118</v>
      </c>
      <c r="I838" s="155" t="s">
        <v>119</v>
      </c>
      <c r="J838" s="201">
        <v>691.7</v>
      </c>
      <c r="K838" s="202">
        <v>44</v>
      </c>
      <c r="L838" s="199">
        <v>924</v>
      </c>
      <c r="M838" s="199">
        <f t="shared" si="13"/>
        <v>40656</v>
      </c>
      <c r="N838" s="157" t="s">
        <v>1821</v>
      </c>
      <c r="O838" s="157">
        <v>0</v>
      </c>
      <c r="P838" s="205"/>
      <c r="Q838" s="205"/>
      <c r="R838" s="205"/>
      <c r="S838" s="206"/>
    </row>
    <row r="839" spans="1:19" ht="29.1" customHeight="1">
      <c r="A839" s="166">
        <v>835</v>
      </c>
      <c r="B839" s="206"/>
      <c r="C839" s="206"/>
      <c r="D839" s="206"/>
      <c r="E839" s="206"/>
      <c r="F839" s="166" t="s">
        <v>3226</v>
      </c>
      <c r="G839" s="206" t="s">
        <v>3218</v>
      </c>
      <c r="H839" s="158" t="s">
        <v>1053</v>
      </c>
      <c r="I839" s="155" t="s">
        <v>119</v>
      </c>
      <c r="J839" s="201">
        <v>281</v>
      </c>
      <c r="K839" s="201">
        <v>281</v>
      </c>
      <c r="L839" s="128">
        <v>1450</v>
      </c>
      <c r="M839" s="199">
        <f t="shared" si="13"/>
        <v>407450</v>
      </c>
      <c r="N839" s="157" t="s">
        <v>3731</v>
      </c>
      <c r="O839" s="157" t="s">
        <v>2272</v>
      </c>
      <c r="P839" s="205"/>
      <c r="Q839" s="205"/>
      <c r="R839" s="205"/>
      <c r="S839" s="206"/>
    </row>
    <row r="840" spans="1:19" ht="29.1" customHeight="1">
      <c r="A840" s="166">
        <v>836</v>
      </c>
      <c r="B840" s="206"/>
      <c r="C840" s="206"/>
      <c r="D840" s="206"/>
      <c r="E840" s="206"/>
      <c r="F840" s="166" t="s">
        <v>3226</v>
      </c>
      <c r="G840" s="206" t="s">
        <v>3218</v>
      </c>
      <c r="H840" s="158" t="s">
        <v>1054</v>
      </c>
      <c r="I840" s="155" t="s">
        <v>54</v>
      </c>
      <c r="J840" s="201">
        <v>192</v>
      </c>
      <c r="K840" s="201">
        <v>192</v>
      </c>
      <c r="L840" s="128">
        <v>1450</v>
      </c>
      <c r="M840" s="199">
        <f t="shared" si="13"/>
        <v>278400</v>
      </c>
      <c r="N840" s="157" t="s">
        <v>3191</v>
      </c>
      <c r="O840" s="157">
        <v>0</v>
      </c>
      <c r="P840" s="205"/>
      <c r="Q840" s="205"/>
      <c r="R840" s="205"/>
      <c r="S840" s="206"/>
    </row>
    <row r="841" spans="1:19" ht="29.1" customHeight="1">
      <c r="A841" s="166">
        <v>837</v>
      </c>
      <c r="B841" s="206"/>
      <c r="C841" s="206"/>
      <c r="D841" s="206"/>
      <c r="E841" s="206"/>
      <c r="F841" s="166" t="s">
        <v>3226</v>
      </c>
      <c r="G841" s="206" t="s">
        <v>3218</v>
      </c>
      <c r="H841" s="158" t="s">
        <v>1056</v>
      </c>
      <c r="I841" s="155" t="s">
        <v>119</v>
      </c>
      <c r="J841" s="201">
        <v>294</v>
      </c>
      <c r="K841" s="201">
        <v>294</v>
      </c>
      <c r="L841" s="128">
        <v>1450</v>
      </c>
      <c r="M841" s="199">
        <f t="shared" si="13"/>
        <v>426300</v>
      </c>
      <c r="N841" s="157" t="s">
        <v>3732</v>
      </c>
      <c r="O841" s="157" t="s">
        <v>3722</v>
      </c>
      <c r="P841" s="205"/>
      <c r="Q841" s="205"/>
      <c r="R841" s="205"/>
      <c r="S841" s="206"/>
    </row>
    <row r="842" spans="1:19" ht="29.1" customHeight="1">
      <c r="A842" s="166">
        <v>838</v>
      </c>
      <c r="B842" s="206"/>
      <c r="C842" s="206"/>
      <c r="D842" s="206"/>
      <c r="E842" s="206"/>
      <c r="F842" s="166" t="s">
        <v>3226</v>
      </c>
      <c r="G842" s="206" t="s">
        <v>3218</v>
      </c>
      <c r="H842" s="158" t="s">
        <v>1057</v>
      </c>
      <c r="I842" s="155" t="s">
        <v>54</v>
      </c>
      <c r="J842" s="201">
        <v>166</v>
      </c>
      <c r="K842" s="201">
        <v>164</v>
      </c>
      <c r="L842" s="128">
        <v>1450</v>
      </c>
      <c r="M842" s="199">
        <f t="shared" si="13"/>
        <v>237800</v>
      </c>
      <c r="N842" s="157" t="s">
        <v>3191</v>
      </c>
      <c r="O842" s="157">
        <v>0</v>
      </c>
      <c r="P842" s="205"/>
      <c r="Q842" s="205"/>
      <c r="R842" s="205"/>
      <c r="S842" s="206"/>
    </row>
    <row r="843" spans="1:19" ht="29.1" customHeight="1">
      <c r="A843" s="166">
        <v>839</v>
      </c>
      <c r="B843" s="206"/>
      <c r="C843" s="206"/>
      <c r="D843" s="206"/>
      <c r="E843" s="206"/>
      <c r="F843" s="166" t="s">
        <v>3226</v>
      </c>
      <c r="G843" s="206" t="s">
        <v>3218</v>
      </c>
      <c r="H843" s="158" t="s">
        <v>1112</v>
      </c>
      <c r="I843" s="155" t="s">
        <v>55</v>
      </c>
      <c r="J843" s="201">
        <v>2827.5</v>
      </c>
      <c r="K843" s="202">
        <v>189</v>
      </c>
      <c r="L843" s="199">
        <v>4920</v>
      </c>
      <c r="M843" s="199">
        <f t="shared" si="13"/>
        <v>929880</v>
      </c>
      <c r="N843" s="157" t="s">
        <v>3717</v>
      </c>
      <c r="O843" s="157" t="s">
        <v>3733</v>
      </c>
      <c r="P843" s="205"/>
      <c r="Q843" s="205"/>
      <c r="R843" s="205"/>
      <c r="S843" s="206"/>
    </row>
    <row r="844" spans="1:19" ht="29.1" customHeight="1">
      <c r="A844" s="166">
        <v>840</v>
      </c>
      <c r="B844" s="206"/>
      <c r="C844" s="206"/>
      <c r="D844" s="206"/>
      <c r="E844" s="206"/>
      <c r="F844" s="166" t="s">
        <v>3226</v>
      </c>
      <c r="G844" s="206" t="s">
        <v>3218</v>
      </c>
      <c r="H844" s="158" t="s">
        <v>1065</v>
      </c>
      <c r="I844" s="155" t="s">
        <v>119</v>
      </c>
      <c r="J844" s="201">
        <v>1387</v>
      </c>
      <c r="K844" s="201">
        <v>1387</v>
      </c>
      <c r="L844" s="128">
        <v>1450</v>
      </c>
      <c r="M844" s="199">
        <f t="shared" si="13"/>
        <v>2011150</v>
      </c>
      <c r="N844" s="157" t="s">
        <v>3191</v>
      </c>
      <c r="O844" s="157">
        <v>0</v>
      </c>
      <c r="P844" s="205"/>
      <c r="Q844" s="205"/>
      <c r="R844" s="205"/>
      <c r="S844" s="206"/>
    </row>
    <row r="845" spans="1:19" ht="29.1" customHeight="1">
      <c r="A845" s="166">
        <v>841</v>
      </c>
      <c r="B845" s="206"/>
      <c r="C845" s="206"/>
      <c r="D845" s="206"/>
      <c r="E845" s="206"/>
      <c r="F845" s="166" t="s">
        <v>3226</v>
      </c>
      <c r="G845" s="206" t="s">
        <v>3218</v>
      </c>
      <c r="H845" s="158" t="s">
        <v>1023</v>
      </c>
      <c r="I845" s="155" t="s">
        <v>119</v>
      </c>
      <c r="J845" s="201">
        <v>251</v>
      </c>
      <c r="K845" s="201">
        <v>251</v>
      </c>
      <c r="L845" s="128">
        <v>1450</v>
      </c>
      <c r="M845" s="199">
        <f t="shared" si="13"/>
        <v>363950</v>
      </c>
      <c r="N845" s="157" t="s">
        <v>3699</v>
      </c>
      <c r="O845" s="157" t="s">
        <v>3697</v>
      </c>
      <c r="P845" s="205"/>
      <c r="Q845" s="205"/>
      <c r="R845" s="205"/>
      <c r="S845" s="206"/>
    </row>
    <row r="846" spans="1:19" ht="29.1" customHeight="1">
      <c r="A846" s="166">
        <v>842</v>
      </c>
      <c r="B846" s="206"/>
      <c r="C846" s="206"/>
      <c r="D846" s="206"/>
      <c r="E846" s="206"/>
      <c r="F846" s="166" t="s">
        <v>3226</v>
      </c>
      <c r="G846" s="206" t="s">
        <v>3218</v>
      </c>
      <c r="H846" s="158" t="s">
        <v>1024</v>
      </c>
      <c r="I846" s="155" t="s">
        <v>54</v>
      </c>
      <c r="J846" s="201">
        <v>502</v>
      </c>
      <c r="K846" s="202">
        <v>502</v>
      </c>
      <c r="L846" s="199">
        <v>1450</v>
      </c>
      <c r="M846" s="199">
        <f t="shared" si="13"/>
        <v>727900</v>
      </c>
      <c r="N846" s="157" t="s">
        <v>3191</v>
      </c>
      <c r="O846" s="157">
        <v>0</v>
      </c>
      <c r="P846" s="205"/>
      <c r="Q846" s="205"/>
      <c r="R846" s="205"/>
      <c r="S846" s="206"/>
    </row>
    <row r="847" spans="1:19" ht="29.1" customHeight="1">
      <c r="A847" s="166">
        <v>843</v>
      </c>
      <c r="B847" s="206"/>
      <c r="C847" s="206"/>
      <c r="D847" s="206"/>
      <c r="E847" s="206"/>
      <c r="F847" s="166" t="s">
        <v>3226</v>
      </c>
      <c r="G847" s="206" t="s">
        <v>3218</v>
      </c>
      <c r="H847" s="158" t="s">
        <v>1025</v>
      </c>
      <c r="I847" s="155" t="s">
        <v>119</v>
      </c>
      <c r="J847" s="201">
        <v>337</v>
      </c>
      <c r="K847" s="201">
        <v>337</v>
      </c>
      <c r="L847" s="128">
        <v>1450</v>
      </c>
      <c r="M847" s="199">
        <f t="shared" si="13"/>
        <v>488650</v>
      </c>
      <c r="N847" s="157" t="s">
        <v>3191</v>
      </c>
      <c r="O847" s="157">
        <v>0</v>
      </c>
      <c r="P847" s="205"/>
      <c r="Q847" s="205"/>
      <c r="R847" s="205"/>
      <c r="S847" s="206"/>
    </row>
    <row r="848" spans="1:19" ht="29.1" customHeight="1">
      <c r="A848" s="166">
        <v>844</v>
      </c>
      <c r="B848" s="206"/>
      <c r="C848" s="206"/>
      <c r="D848" s="206"/>
      <c r="E848" s="206"/>
      <c r="F848" s="166" t="s">
        <v>3226</v>
      </c>
      <c r="G848" s="206" t="s">
        <v>3218</v>
      </c>
      <c r="H848" s="158" t="s">
        <v>1012</v>
      </c>
      <c r="I848" s="155" t="s">
        <v>119</v>
      </c>
      <c r="J848" s="201">
        <v>274</v>
      </c>
      <c r="K848" s="201">
        <v>274</v>
      </c>
      <c r="L848" s="128">
        <v>1450</v>
      </c>
      <c r="M848" s="199">
        <f t="shared" si="13"/>
        <v>397300</v>
      </c>
      <c r="N848" s="157" t="s">
        <v>3191</v>
      </c>
      <c r="O848" s="157">
        <v>0</v>
      </c>
      <c r="P848" s="205"/>
      <c r="Q848" s="205"/>
      <c r="R848" s="205"/>
      <c r="S848" s="206"/>
    </row>
    <row r="849" spans="1:19" ht="29.1" customHeight="1">
      <c r="A849" s="166">
        <v>845</v>
      </c>
      <c r="B849" s="206"/>
      <c r="C849" s="206"/>
      <c r="D849" s="206"/>
      <c r="E849" s="206"/>
      <c r="F849" s="166" t="s">
        <v>3226</v>
      </c>
      <c r="G849" s="206" t="s">
        <v>3218</v>
      </c>
      <c r="H849" s="158" t="s">
        <v>1021</v>
      </c>
      <c r="I849" s="155" t="s">
        <v>55</v>
      </c>
      <c r="J849" s="201">
        <v>100</v>
      </c>
      <c r="K849" s="201">
        <v>100</v>
      </c>
      <c r="L849" s="128">
        <v>1450</v>
      </c>
      <c r="M849" s="199">
        <f t="shared" si="13"/>
        <v>145000</v>
      </c>
      <c r="N849" s="157" t="s">
        <v>3191</v>
      </c>
      <c r="O849" s="157">
        <v>0</v>
      </c>
      <c r="P849" s="205"/>
      <c r="Q849" s="205"/>
      <c r="R849" s="205"/>
      <c r="S849" s="206"/>
    </row>
    <row r="850" spans="1:19" ht="29.1" customHeight="1">
      <c r="A850" s="166">
        <v>846</v>
      </c>
      <c r="B850" s="206"/>
      <c r="C850" s="206"/>
      <c r="D850" s="206"/>
      <c r="E850" s="206"/>
      <c r="F850" s="166" t="s">
        <v>3226</v>
      </c>
      <c r="G850" s="206" t="s">
        <v>3218</v>
      </c>
      <c r="H850" s="158" t="s">
        <v>1111</v>
      </c>
      <c r="I850" s="155" t="s">
        <v>55</v>
      </c>
      <c r="J850" s="201">
        <v>2149.3000000000002</v>
      </c>
      <c r="K850" s="202">
        <v>119</v>
      </c>
      <c r="L850" s="199">
        <v>5100</v>
      </c>
      <c r="M850" s="199">
        <f t="shared" si="13"/>
        <v>606900</v>
      </c>
      <c r="N850" s="157" t="s">
        <v>3734</v>
      </c>
      <c r="O850" s="157" t="s">
        <v>2213</v>
      </c>
      <c r="P850" s="205"/>
      <c r="Q850" s="205"/>
      <c r="R850" s="205"/>
      <c r="S850" s="206"/>
    </row>
    <row r="851" spans="1:19" ht="29.1" customHeight="1">
      <c r="A851" s="166">
        <v>847</v>
      </c>
      <c r="B851" s="206"/>
      <c r="C851" s="206"/>
      <c r="D851" s="206"/>
      <c r="E851" s="206"/>
      <c r="F851" s="166" t="s">
        <v>3226</v>
      </c>
      <c r="G851" s="206" t="s">
        <v>3218</v>
      </c>
      <c r="H851" s="158" t="s">
        <v>1117</v>
      </c>
      <c r="I851" s="155" t="s">
        <v>166</v>
      </c>
      <c r="J851" s="201">
        <v>683.6</v>
      </c>
      <c r="K851" s="202">
        <v>167</v>
      </c>
      <c r="L851" s="199">
        <v>1450</v>
      </c>
      <c r="M851" s="199">
        <f t="shared" si="13"/>
        <v>242150</v>
      </c>
      <c r="N851" s="157" t="s">
        <v>1821</v>
      </c>
      <c r="O851" s="157">
        <v>0</v>
      </c>
      <c r="P851" s="205"/>
      <c r="Q851" s="205"/>
      <c r="R851" s="205"/>
      <c r="S851" s="206"/>
    </row>
    <row r="852" spans="1:19" ht="29.1" customHeight="1">
      <c r="A852" s="166">
        <v>848</v>
      </c>
      <c r="B852" s="206"/>
      <c r="C852" s="206"/>
      <c r="D852" s="206"/>
      <c r="E852" s="206"/>
      <c r="F852" s="166" t="s">
        <v>3226</v>
      </c>
      <c r="G852" s="206" t="s">
        <v>3218</v>
      </c>
      <c r="H852" s="158" t="s">
        <v>1022</v>
      </c>
      <c r="I852" s="155" t="s">
        <v>119</v>
      </c>
      <c r="J852" s="201">
        <v>245</v>
      </c>
      <c r="K852" s="202">
        <v>122</v>
      </c>
      <c r="L852" s="199">
        <v>1450</v>
      </c>
      <c r="M852" s="199">
        <f t="shared" si="13"/>
        <v>176900</v>
      </c>
      <c r="N852" s="157" t="s">
        <v>3707</v>
      </c>
      <c r="O852" s="157" t="s">
        <v>3706</v>
      </c>
      <c r="P852" s="205"/>
      <c r="Q852" s="205"/>
      <c r="R852" s="205"/>
      <c r="S852" s="206"/>
    </row>
    <row r="853" spans="1:19" ht="29.1" customHeight="1">
      <c r="A853" s="166">
        <v>849</v>
      </c>
      <c r="B853" s="206"/>
      <c r="C853" s="206"/>
      <c r="D853" s="206"/>
      <c r="E853" s="206"/>
      <c r="F853" s="166" t="s">
        <v>3226</v>
      </c>
      <c r="G853" s="206" t="s">
        <v>3218</v>
      </c>
      <c r="H853" s="158" t="s">
        <v>1068</v>
      </c>
      <c r="I853" s="155" t="s">
        <v>119</v>
      </c>
      <c r="J853" s="201">
        <v>483</v>
      </c>
      <c r="K853" s="202">
        <v>16</v>
      </c>
      <c r="L853" s="199">
        <v>1510</v>
      </c>
      <c r="M853" s="199">
        <f t="shared" si="13"/>
        <v>24160</v>
      </c>
      <c r="N853" s="157" t="s">
        <v>3191</v>
      </c>
      <c r="O853" s="157">
        <v>0</v>
      </c>
      <c r="P853" s="205"/>
      <c r="Q853" s="205"/>
      <c r="R853" s="205"/>
      <c r="S853" s="206"/>
    </row>
    <row r="854" spans="1:19" ht="29.1" customHeight="1">
      <c r="A854" s="166">
        <v>850</v>
      </c>
      <c r="B854" s="206"/>
      <c r="C854" s="206"/>
      <c r="D854" s="206"/>
      <c r="E854" s="206"/>
      <c r="F854" s="166" t="s">
        <v>3226</v>
      </c>
      <c r="G854" s="206" t="s">
        <v>3218</v>
      </c>
      <c r="H854" s="158" t="s">
        <v>3126</v>
      </c>
      <c r="I854" s="155" t="s">
        <v>3</v>
      </c>
      <c r="J854" s="201">
        <v>6995</v>
      </c>
      <c r="K854" s="202">
        <v>889</v>
      </c>
      <c r="L854" s="199">
        <v>990</v>
      </c>
      <c r="M854" s="199">
        <f t="shared" si="13"/>
        <v>880110</v>
      </c>
      <c r="N854" s="157" t="s">
        <v>3191</v>
      </c>
      <c r="O854" s="157">
        <v>0</v>
      </c>
      <c r="P854" s="205"/>
      <c r="Q854" s="205"/>
      <c r="R854" s="205"/>
      <c r="S854" s="206"/>
    </row>
    <row r="855" spans="1:19" ht="29.1" customHeight="1">
      <c r="A855" s="166">
        <v>851</v>
      </c>
      <c r="B855" s="206"/>
      <c r="C855" s="206"/>
      <c r="D855" s="206"/>
      <c r="E855" s="206"/>
      <c r="F855" s="166" t="s">
        <v>3226</v>
      </c>
      <c r="G855" s="206" t="s">
        <v>3218</v>
      </c>
      <c r="H855" s="158" t="s">
        <v>1020</v>
      </c>
      <c r="I855" s="155" t="s">
        <v>119</v>
      </c>
      <c r="J855" s="201">
        <v>135</v>
      </c>
      <c r="K855" s="202">
        <v>50</v>
      </c>
      <c r="L855" s="199">
        <v>1450</v>
      </c>
      <c r="M855" s="199">
        <f t="shared" si="13"/>
        <v>72500</v>
      </c>
      <c r="N855" s="157" t="s">
        <v>3179</v>
      </c>
      <c r="O855" s="157">
        <v>0</v>
      </c>
      <c r="P855" s="205"/>
      <c r="Q855" s="205"/>
      <c r="R855" s="205"/>
      <c r="S855" s="206"/>
    </row>
    <row r="856" spans="1:19" ht="29.1" customHeight="1">
      <c r="A856" s="166">
        <v>852</v>
      </c>
      <c r="B856" s="206"/>
      <c r="C856" s="206"/>
      <c r="D856" s="206"/>
      <c r="E856" s="206"/>
      <c r="F856" s="166" t="s">
        <v>3226</v>
      </c>
      <c r="G856" s="206" t="s">
        <v>3218</v>
      </c>
      <c r="H856" s="158" t="s">
        <v>1018</v>
      </c>
      <c r="I856" s="155" t="s">
        <v>182</v>
      </c>
      <c r="J856" s="201">
        <v>488</v>
      </c>
      <c r="K856" s="202">
        <v>16</v>
      </c>
      <c r="L856" s="199">
        <v>5060</v>
      </c>
      <c r="M856" s="199">
        <f t="shared" si="13"/>
        <v>80960</v>
      </c>
      <c r="N856" s="157" t="s">
        <v>3735</v>
      </c>
      <c r="O856" s="157" t="s">
        <v>2258</v>
      </c>
      <c r="P856" s="205"/>
      <c r="Q856" s="205"/>
      <c r="R856" s="205"/>
      <c r="S856" s="206"/>
    </row>
    <row r="857" spans="1:19" ht="29.1" customHeight="1">
      <c r="A857" s="166">
        <v>853</v>
      </c>
      <c r="B857" s="206"/>
      <c r="C857" s="206"/>
      <c r="D857" s="206"/>
      <c r="E857" s="206"/>
      <c r="F857" s="166" t="s">
        <v>3226</v>
      </c>
      <c r="G857" s="206" t="s">
        <v>3218</v>
      </c>
      <c r="H857" s="158" t="s">
        <v>3123</v>
      </c>
      <c r="I857" s="155" t="s">
        <v>27</v>
      </c>
      <c r="J857" s="201">
        <v>698</v>
      </c>
      <c r="K857" s="202">
        <v>93</v>
      </c>
      <c r="L857" s="199">
        <v>4790</v>
      </c>
      <c r="M857" s="199">
        <f t="shared" si="13"/>
        <v>445470</v>
      </c>
      <c r="N857" s="157" t="s">
        <v>3736</v>
      </c>
      <c r="O857" s="157" t="s">
        <v>3932</v>
      </c>
      <c r="P857" s="205"/>
      <c r="Q857" s="205"/>
      <c r="R857" s="205"/>
      <c r="S857" s="206"/>
    </row>
    <row r="858" spans="1:19" ht="29.1" customHeight="1">
      <c r="A858" s="166">
        <v>854</v>
      </c>
      <c r="B858" s="206"/>
      <c r="C858" s="206"/>
      <c r="D858" s="206"/>
      <c r="E858" s="206"/>
      <c r="F858" s="166" t="s">
        <v>3226</v>
      </c>
      <c r="G858" s="206" t="s">
        <v>3218</v>
      </c>
      <c r="H858" s="158" t="s">
        <v>1019</v>
      </c>
      <c r="I858" s="155" t="s">
        <v>182</v>
      </c>
      <c r="J858" s="201">
        <v>179</v>
      </c>
      <c r="K858" s="201">
        <v>179</v>
      </c>
      <c r="L858" s="128">
        <v>1510</v>
      </c>
      <c r="M858" s="199">
        <f t="shared" si="13"/>
        <v>270290</v>
      </c>
      <c r="N858" s="157" t="s">
        <v>3191</v>
      </c>
      <c r="O858" s="157">
        <v>0</v>
      </c>
      <c r="P858" s="205"/>
      <c r="Q858" s="205"/>
      <c r="R858" s="205"/>
      <c r="S858" s="206"/>
    </row>
    <row r="859" spans="1:19" ht="29.1" customHeight="1">
      <c r="A859" s="166">
        <v>855</v>
      </c>
      <c r="B859" s="206"/>
      <c r="C859" s="206"/>
      <c r="D859" s="206"/>
      <c r="E859" s="206"/>
      <c r="F859" s="166" t="s">
        <v>3226</v>
      </c>
      <c r="G859" s="206" t="s">
        <v>3218</v>
      </c>
      <c r="H859" s="158" t="s">
        <v>1017</v>
      </c>
      <c r="I859" s="155" t="s">
        <v>119</v>
      </c>
      <c r="J859" s="201">
        <v>549</v>
      </c>
      <c r="K859" s="201">
        <v>549</v>
      </c>
      <c r="L859" s="128">
        <v>1510</v>
      </c>
      <c r="M859" s="199">
        <f t="shared" si="13"/>
        <v>828990</v>
      </c>
      <c r="N859" s="157" t="s">
        <v>3737</v>
      </c>
      <c r="O859" s="157" t="s">
        <v>3738</v>
      </c>
      <c r="P859" s="205"/>
      <c r="Q859" s="205"/>
      <c r="R859" s="205"/>
      <c r="S859" s="206"/>
    </row>
    <row r="860" spans="1:19" ht="29.1" customHeight="1">
      <c r="A860" s="166">
        <v>856</v>
      </c>
      <c r="B860" s="206"/>
      <c r="C860" s="206"/>
      <c r="D860" s="206"/>
      <c r="E860" s="206"/>
      <c r="F860" s="166" t="s">
        <v>3226</v>
      </c>
      <c r="G860" s="206" t="s">
        <v>3218</v>
      </c>
      <c r="H860" s="158" t="s">
        <v>3124</v>
      </c>
      <c r="I860" s="155" t="s">
        <v>27</v>
      </c>
      <c r="J860" s="201">
        <v>285</v>
      </c>
      <c r="K860" s="202">
        <v>28</v>
      </c>
      <c r="L860" s="199">
        <v>4790</v>
      </c>
      <c r="M860" s="199">
        <f t="shared" si="13"/>
        <v>134120</v>
      </c>
      <c r="N860" s="157" t="s">
        <v>3735</v>
      </c>
      <c r="O860" s="157" t="s">
        <v>2258</v>
      </c>
      <c r="P860" s="205"/>
      <c r="Q860" s="205"/>
      <c r="R860" s="205"/>
      <c r="S860" s="206"/>
    </row>
    <row r="861" spans="1:19" ht="29.1" customHeight="1">
      <c r="A861" s="166">
        <v>857</v>
      </c>
      <c r="B861" s="206"/>
      <c r="C861" s="206"/>
      <c r="D861" s="206"/>
      <c r="E861" s="206"/>
      <c r="F861" s="166" t="s">
        <v>3226</v>
      </c>
      <c r="G861" s="206" t="s">
        <v>3218</v>
      </c>
      <c r="H861" s="158" t="s">
        <v>3128</v>
      </c>
      <c r="I861" s="155" t="s">
        <v>2</v>
      </c>
      <c r="J861" s="201">
        <v>6371</v>
      </c>
      <c r="K861" s="202">
        <v>187</v>
      </c>
      <c r="L861" s="199">
        <v>673</v>
      </c>
      <c r="M861" s="199">
        <f t="shared" si="13"/>
        <v>125851</v>
      </c>
      <c r="N861" s="157" t="s">
        <v>3602</v>
      </c>
      <c r="O861" s="157" t="s">
        <v>3933</v>
      </c>
      <c r="P861" s="205"/>
      <c r="Q861" s="205"/>
      <c r="R861" s="205"/>
      <c r="S861" s="206"/>
    </row>
    <row r="862" spans="1:19" ht="29.1" customHeight="1">
      <c r="A862" s="166">
        <v>858</v>
      </c>
      <c r="B862" s="206"/>
      <c r="C862" s="206"/>
      <c r="D862" s="206"/>
      <c r="E862" s="206"/>
      <c r="F862" s="166" t="s">
        <v>3226</v>
      </c>
      <c r="G862" s="206" t="s">
        <v>3218</v>
      </c>
      <c r="H862" s="158" t="s">
        <v>441</v>
      </c>
      <c r="I862" s="155" t="s">
        <v>109</v>
      </c>
      <c r="J862" s="201">
        <v>638</v>
      </c>
      <c r="K862" s="201">
        <v>638</v>
      </c>
      <c r="L862" s="128">
        <v>89</v>
      </c>
      <c r="M862" s="199">
        <f t="shared" si="13"/>
        <v>56782</v>
      </c>
      <c r="N862" s="157" t="s">
        <v>3191</v>
      </c>
      <c r="O862" s="157">
        <v>0</v>
      </c>
      <c r="P862" s="205"/>
      <c r="Q862" s="205"/>
      <c r="R862" s="205"/>
      <c r="S862" s="206"/>
    </row>
    <row r="863" spans="1:19" ht="29.1" customHeight="1">
      <c r="A863" s="166">
        <v>859</v>
      </c>
      <c r="B863" s="206"/>
      <c r="C863" s="206"/>
      <c r="D863" s="206"/>
      <c r="E863" s="206"/>
      <c r="F863" s="166" t="s">
        <v>3226</v>
      </c>
      <c r="G863" s="206" t="s">
        <v>3218</v>
      </c>
      <c r="H863" s="158" t="s">
        <v>1010</v>
      </c>
      <c r="I863" s="155" t="s">
        <v>119</v>
      </c>
      <c r="J863" s="201">
        <v>109</v>
      </c>
      <c r="K863" s="201">
        <v>109</v>
      </c>
      <c r="L863" s="128">
        <v>102</v>
      </c>
      <c r="M863" s="199">
        <f t="shared" si="13"/>
        <v>11118</v>
      </c>
      <c r="N863" s="157" t="s">
        <v>3233</v>
      </c>
      <c r="O863" s="157">
        <v>0</v>
      </c>
      <c r="P863" s="205"/>
      <c r="Q863" s="205"/>
      <c r="R863" s="205"/>
      <c r="S863" s="206"/>
    </row>
    <row r="864" spans="1:19" ht="29.1" customHeight="1">
      <c r="A864" s="166">
        <v>860</v>
      </c>
      <c r="B864" s="206"/>
      <c r="C864" s="206"/>
      <c r="D864" s="206"/>
      <c r="E864" s="206"/>
      <c r="F864" s="166" t="s">
        <v>3226</v>
      </c>
      <c r="G864" s="206" t="s">
        <v>3218</v>
      </c>
      <c r="H864" s="158" t="s">
        <v>1128</v>
      </c>
      <c r="I864" s="155" t="s">
        <v>109</v>
      </c>
      <c r="J864" s="201">
        <v>3459</v>
      </c>
      <c r="K864" s="202">
        <v>2810</v>
      </c>
      <c r="L864" s="199">
        <v>102</v>
      </c>
      <c r="M864" s="199">
        <f t="shared" si="13"/>
        <v>286620</v>
      </c>
      <c r="N864" s="157" t="s">
        <v>3191</v>
      </c>
      <c r="O864" s="157">
        <v>0</v>
      </c>
      <c r="P864" s="205"/>
      <c r="Q864" s="205"/>
      <c r="R864" s="205"/>
      <c r="S864" s="206"/>
    </row>
    <row r="865" spans="1:19" ht="29.1" customHeight="1">
      <c r="A865" s="166">
        <v>861</v>
      </c>
      <c r="B865" s="206"/>
      <c r="C865" s="206"/>
      <c r="D865" s="206"/>
      <c r="E865" s="206"/>
      <c r="F865" s="166" t="s">
        <v>3226</v>
      </c>
      <c r="G865" s="206" t="s">
        <v>3218</v>
      </c>
      <c r="H865" s="158" t="s">
        <v>1058</v>
      </c>
      <c r="I865" s="155" t="s">
        <v>370</v>
      </c>
      <c r="J865" s="201">
        <v>1392</v>
      </c>
      <c r="K865" s="201">
        <v>1392</v>
      </c>
      <c r="L865" s="128">
        <v>825</v>
      </c>
      <c r="M865" s="199">
        <f t="shared" si="13"/>
        <v>1148400</v>
      </c>
      <c r="N865" s="157" t="s">
        <v>3191</v>
      </c>
      <c r="O865" s="157">
        <v>0</v>
      </c>
      <c r="P865" s="205"/>
      <c r="Q865" s="205"/>
      <c r="R865" s="205"/>
      <c r="S865" s="206"/>
    </row>
    <row r="866" spans="1:19" ht="29.1" customHeight="1">
      <c r="A866" s="166">
        <v>862</v>
      </c>
      <c r="B866" s="206"/>
      <c r="C866" s="206"/>
      <c r="D866" s="206"/>
      <c r="E866" s="206"/>
      <c r="F866" s="166" t="s">
        <v>3226</v>
      </c>
      <c r="G866" s="206" t="s">
        <v>3218</v>
      </c>
      <c r="H866" s="158" t="s">
        <v>1067</v>
      </c>
      <c r="I866" s="155" t="s">
        <v>119</v>
      </c>
      <c r="J866" s="201">
        <v>268</v>
      </c>
      <c r="K866" s="201">
        <v>268</v>
      </c>
      <c r="L866" s="128">
        <v>102</v>
      </c>
      <c r="M866" s="199">
        <f t="shared" si="13"/>
        <v>27336</v>
      </c>
      <c r="N866" s="157" t="s">
        <v>3191</v>
      </c>
      <c r="O866" s="157">
        <v>0</v>
      </c>
      <c r="P866" s="205"/>
      <c r="Q866" s="205"/>
      <c r="R866" s="205"/>
      <c r="S866" s="206"/>
    </row>
    <row r="867" spans="1:19" ht="29.1" customHeight="1">
      <c r="A867" s="166">
        <v>863</v>
      </c>
      <c r="B867" s="206"/>
      <c r="C867" s="206"/>
      <c r="D867" s="206"/>
      <c r="E867" s="206"/>
      <c r="F867" s="166" t="s">
        <v>3226</v>
      </c>
      <c r="G867" s="206" t="s">
        <v>3218</v>
      </c>
      <c r="H867" s="158" t="s">
        <v>1004</v>
      </c>
      <c r="I867" s="155" t="s">
        <v>119</v>
      </c>
      <c r="J867" s="201">
        <v>30</v>
      </c>
      <c r="K867" s="201">
        <v>30</v>
      </c>
      <c r="L867" s="128">
        <v>102</v>
      </c>
      <c r="M867" s="199">
        <f t="shared" si="13"/>
        <v>3060</v>
      </c>
      <c r="N867" s="157" t="s">
        <v>3191</v>
      </c>
      <c r="O867" s="157">
        <v>0</v>
      </c>
      <c r="P867" s="205"/>
      <c r="Q867" s="205"/>
      <c r="R867" s="205"/>
      <c r="S867" s="206"/>
    </row>
    <row r="868" spans="1:19" ht="29.1" customHeight="1">
      <c r="A868" s="166">
        <v>864</v>
      </c>
      <c r="B868" s="206"/>
      <c r="C868" s="206"/>
      <c r="D868" s="206"/>
      <c r="E868" s="206"/>
      <c r="F868" s="166" t="s">
        <v>3226</v>
      </c>
      <c r="G868" s="206" t="s">
        <v>3218</v>
      </c>
      <c r="H868" s="158" t="s">
        <v>1003</v>
      </c>
      <c r="I868" s="155" t="s">
        <v>119</v>
      </c>
      <c r="J868" s="201">
        <v>198</v>
      </c>
      <c r="K868" s="201">
        <v>198</v>
      </c>
      <c r="L868" s="128">
        <v>102</v>
      </c>
      <c r="M868" s="199">
        <f t="shared" si="13"/>
        <v>20196</v>
      </c>
      <c r="N868" s="157" t="s">
        <v>3191</v>
      </c>
      <c r="O868" s="157">
        <v>0</v>
      </c>
      <c r="P868" s="205"/>
      <c r="Q868" s="205"/>
      <c r="R868" s="205"/>
      <c r="S868" s="206"/>
    </row>
    <row r="869" spans="1:19" ht="29.1" customHeight="1">
      <c r="A869" s="166">
        <v>865</v>
      </c>
      <c r="B869" s="206"/>
      <c r="C869" s="206"/>
      <c r="D869" s="206"/>
      <c r="E869" s="206"/>
      <c r="F869" s="166" t="s">
        <v>3226</v>
      </c>
      <c r="G869" s="206" t="s">
        <v>3218</v>
      </c>
      <c r="H869" s="158" t="s">
        <v>1002</v>
      </c>
      <c r="I869" s="155" t="s">
        <v>119</v>
      </c>
      <c r="J869" s="201">
        <v>245</v>
      </c>
      <c r="K869" s="201">
        <v>245</v>
      </c>
      <c r="L869" s="128">
        <v>102</v>
      </c>
      <c r="M869" s="199">
        <f t="shared" si="13"/>
        <v>24990</v>
      </c>
      <c r="N869" s="157" t="s">
        <v>3233</v>
      </c>
      <c r="O869" s="157" t="s">
        <v>2252</v>
      </c>
      <c r="P869" s="205"/>
      <c r="Q869" s="205"/>
      <c r="R869" s="205"/>
      <c r="S869" s="206"/>
    </row>
    <row r="870" spans="1:19" ht="29.1" customHeight="1">
      <c r="A870" s="166">
        <v>866</v>
      </c>
      <c r="B870" s="206"/>
      <c r="C870" s="206"/>
      <c r="D870" s="206"/>
      <c r="E870" s="206"/>
      <c r="F870" s="166" t="s">
        <v>3226</v>
      </c>
      <c r="G870" s="206" t="s">
        <v>3218</v>
      </c>
      <c r="H870" s="158" t="s">
        <v>1001</v>
      </c>
      <c r="I870" s="155" t="s">
        <v>119</v>
      </c>
      <c r="J870" s="201">
        <v>565</v>
      </c>
      <c r="K870" s="201">
        <v>556</v>
      </c>
      <c r="L870" s="128">
        <v>102</v>
      </c>
      <c r="M870" s="199">
        <f t="shared" si="13"/>
        <v>56712</v>
      </c>
      <c r="N870" s="157" t="s">
        <v>3191</v>
      </c>
      <c r="O870" s="157">
        <v>0</v>
      </c>
      <c r="P870" s="205"/>
      <c r="Q870" s="205"/>
      <c r="R870" s="205"/>
      <c r="S870" s="206"/>
    </row>
    <row r="871" spans="1:19" ht="29.1" customHeight="1">
      <c r="A871" s="166">
        <v>867</v>
      </c>
      <c r="B871" s="206"/>
      <c r="C871" s="206"/>
      <c r="D871" s="206"/>
      <c r="E871" s="206"/>
      <c r="F871" s="166" t="s">
        <v>3226</v>
      </c>
      <c r="G871" s="206" t="s">
        <v>3218</v>
      </c>
      <c r="H871" s="158" t="s">
        <v>3161</v>
      </c>
      <c r="I871" s="155" t="s">
        <v>2</v>
      </c>
      <c r="J871" s="201">
        <v>109</v>
      </c>
      <c r="K871" s="201">
        <v>109</v>
      </c>
      <c r="L871" s="128">
        <v>102</v>
      </c>
      <c r="M871" s="199">
        <f t="shared" si="13"/>
        <v>11118</v>
      </c>
      <c r="N871" s="157" t="s">
        <v>3191</v>
      </c>
      <c r="O871" s="157"/>
      <c r="P871" s="205"/>
      <c r="Q871" s="205"/>
      <c r="R871" s="205"/>
      <c r="S871" s="206"/>
    </row>
    <row r="872" spans="1:19" ht="29.1" customHeight="1">
      <c r="A872" s="166">
        <v>868</v>
      </c>
      <c r="B872" s="206"/>
      <c r="C872" s="206"/>
      <c r="D872" s="206"/>
      <c r="E872" s="206"/>
      <c r="F872" s="166" t="s">
        <v>3226</v>
      </c>
      <c r="G872" s="206" t="s">
        <v>3218</v>
      </c>
      <c r="H872" s="158" t="s">
        <v>1000</v>
      </c>
      <c r="I872" s="155" t="s">
        <v>109</v>
      </c>
      <c r="J872" s="201">
        <v>8</v>
      </c>
      <c r="K872" s="201">
        <v>8</v>
      </c>
      <c r="L872" s="128">
        <v>2170</v>
      </c>
      <c r="M872" s="199">
        <f t="shared" si="13"/>
        <v>17360</v>
      </c>
      <c r="N872" s="157" t="s">
        <v>3191</v>
      </c>
      <c r="O872" s="157">
        <v>0</v>
      </c>
      <c r="P872" s="205"/>
      <c r="Q872" s="205"/>
      <c r="R872" s="205"/>
      <c r="S872" s="206"/>
    </row>
    <row r="873" spans="1:19" ht="29.1" customHeight="1">
      <c r="A873" s="166">
        <v>869</v>
      </c>
      <c r="B873" s="206"/>
      <c r="C873" s="206"/>
      <c r="D873" s="206"/>
      <c r="E873" s="206"/>
      <c r="F873" s="166" t="s">
        <v>3226</v>
      </c>
      <c r="G873" s="206" t="s">
        <v>3218</v>
      </c>
      <c r="H873" s="158" t="s">
        <v>1030</v>
      </c>
      <c r="I873" s="155" t="s">
        <v>119</v>
      </c>
      <c r="J873" s="201">
        <v>46</v>
      </c>
      <c r="K873" s="201">
        <v>46</v>
      </c>
      <c r="L873" s="128">
        <v>105</v>
      </c>
      <c r="M873" s="199">
        <f t="shared" si="13"/>
        <v>4830</v>
      </c>
      <c r="N873" s="157" t="s">
        <v>2264</v>
      </c>
      <c r="O873" s="157">
        <v>0</v>
      </c>
      <c r="P873" s="205"/>
      <c r="Q873" s="205"/>
      <c r="R873" s="205"/>
      <c r="S873" s="206"/>
    </row>
    <row r="874" spans="1:19" ht="29.1" customHeight="1">
      <c r="A874" s="166">
        <v>870</v>
      </c>
      <c r="B874" s="206"/>
      <c r="C874" s="206"/>
      <c r="D874" s="206"/>
      <c r="E874" s="206"/>
      <c r="F874" s="166" t="s">
        <v>3226</v>
      </c>
      <c r="G874" s="206" t="s">
        <v>3218</v>
      </c>
      <c r="H874" s="158" t="s">
        <v>1031</v>
      </c>
      <c r="I874" s="155" t="s">
        <v>55</v>
      </c>
      <c r="J874" s="201">
        <v>64</v>
      </c>
      <c r="K874" s="201">
        <v>64</v>
      </c>
      <c r="L874" s="128">
        <v>1610</v>
      </c>
      <c r="M874" s="199">
        <f t="shared" si="13"/>
        <v>103040</v>
      </c>
      <c r="N874" s="157" t="s">
        <v>3191</v>
      </c>
      <c r="O874" s="157">
        <v>0</v>
      </c>
      <c r="P874" s="205"/>
      <c r="Q874" s="205"/>
      <c r="R874" s="205"/>
      <c r="S874" s="206"/>
    </row>
    <row r="875" spans="1:19" ht="29.1" customHeight="1">
      <c r="A875" s="166">
        <v>871</v>
      </c>
      <c r="B875" s="206"/>
      <c r="C875" s="206"/>
      <c r="D875" s="206"/>
      <c r="E875" s="206"/>
      <c r="F875" s="166" t="s">
        <v>3226</v>
      </c>
      <c r="G875" s="206" t="s">
        <v>3218</v>
      </c>
      <c r="H875" s="158" t="s">
        <v>1100</v>
      </c>
      <c r="I875" s="155" t="s">
        <v>55</v>
      </c>
      <c r="J875" s="201">
        <v>3918.5</v>
      </c>
      <c r="K875" s="202">
        <v>441</v>
      </c>
      <c r="L875" s="199">
        <v>4900</v>
      </c>
      <c r="M875" s="199">
        <f t="shared" si="13"/>
        <v>2160900</v>
      </c>
      <c r="N875" s="157" t="s">
        <v>3739</v>
      </c>
      <c r="O875" s="157" t="s">
        <v>3728</v>
      </c>
      <c r="P875" s="205"/>
      <c r="Q875" s="205"/>
      <c r="R875" s="205"/>
      <c r="S875" s="206"/>
    </row>
    <row r="876" spans="1:19" ht="29.1" customHeight="1">
      <c r="A876" s="166">
        <v>872</v>
      </c>
      <c r="B876" s="206"/>
      <c r="C876" s="206"/>
      <c r="D876" s="206"/>
      <c r="E876" s="206"/>
      <c r="F876" s="166" t="s">
        <v>3226</v>
      </c>
      <c r="G876" s="206" t="s">
        <v>3218</v>
      </c>
      <c r="H876" s="158" t="s">
        <v>1028</v>
      </c>
      <c r="I876" s="155" t="s">
        <v>55</v>
      </c>
      <c r="J876" s="201">
        <v>150</v>
      </c>
      <c r="K876" s="201">
        <v>150</v>
      </c>
      <c r="L876" s="128">
        <v>1610</v>
      </c>
      <c r="M876" s="199">
        <f t="shared" si="13"/>
        <v>241500</v>
      </c>
      <c r="N876" s="157" t="s">
        <v>3191</v>
      </c>
      <c r="O876" s="157">
        <v>0</v>
      </c>
      <c r="P876" s="205"/>
      <c r="Q876" s="205"/>
      <c r="R876" s="205"/>
      <c r="S876" s="206"/>
    </row>
    <row r="877" spans="1:19" ht="29.1" customHeight="1">
      <c r="A877" s="166">
        <v>873</v>
      </c>
      <c r="B877" s="206"/>
      <c r="C877" s="206"/>
      <c r="D877" s="206"/>
      <c r="E877" s="206"/>
      <c r="F877" s="166" t="s">
        <v>3226</v>
      </c>
      <c r="G877" s="206" t="s">
        <v>3218</v>
      </c>
      <c r="H877" s="158" t="s">
        <v>1099</v>
      </c>
      <c r="I877" s="155" t="s">
        <v>55</v>
      </c>
      <c r="J877" s="201">
        <v>2226.3000000000002</v>
      </c>
      <c r="K877" s="202">
        <v>249</v>
      </c>
      <c r="L877" s="199">
        <v>4900</v>
      </c>
      <c r="M877" s="199">
        <f t="shared" si="13"/>
        <v>1220100</v>
      </c>
      <c r="N877" s="157" t="s">
        <v>3414</v>
      </c>
      <c r="O877" s="157" t="s">
        <v>3680</v>
      </c>
      <c r="P877" s="205"/>
      <c r="Q877" s="205"/>
      <c r="R877" s="205"/>
      <c r="S877" s="206"/>
    </row>
    <row r="878" spans="1:19" ht="29.1" customHeight="1">
      <c r="A878" s="166">
        <v>874</v>
      </c>
      <c r="B878" s="206"/>
      <c r="C878" s="206"/>
      <c r="D878" s="206"/>
      <c r="E878" s="206"/>
      <c r="F878" s="166" t="s">
        <v>3226</v>
      </c>
      <c r="G878" s="206" t="s">
        <v>3218</v>
      </c>
      <c r="H878" s="158" t="s">
        <v>1052</v>
      </c>
      <c r="I878" s="155" t="s">
        <v>54</v>
      </c>
      <c r="J878" s="201">
        <v>36</v>
      </c>
      <c r="K878" s="201">
        <v>36</v>
      </c>
      <c r="L878" s="128">
        <v>1450</v>
      </c>
      <c r="M878" s="199">
        <f t="shared" si="13"/>
        <v>52200</v>
      </c>
      <c r="N878" s="157" t="s">
        <v>3191</v>
      </c>
      <c r="O878" s="157">
        <v>0</v>
      </c>
      <c r="P878" s="205"/>
      <c r="Q878" s="205"/>
      <c r="R878" s="205"/>
      <c r="S878" s="206"/>
    </row>
    <row r="879" spans="1:19" ht="29.1" customHeight="1">
      <c r="A879" s="166">
        <v>875</v>
      </c>
      <c r="B879" s="206"/>
      <c r="C879" s="206"/>
      <c r="D879" s="206"/>
      <c r="E879" s="206"/>
      <c r="F879" s="166" t="s">
        <v>3226</v>
      </c>
      <c r="G879" s="206" t="s">
        <v>3218</v>
      </c>
      <c r="H879" s="158" t="s">
        <v>1098</v>
      </c>
      <c r="I879" s="155" t="s">
        <v>55</v>
      </c>
      <c r="J879" s="201">
        <v>1610.6</v>
      </c>
      <c r="K879" s="202">
        <v>186</v>
      </c>
      <c r="L879" s="199">
        <v>4900</v>
      </c>
      <c r="M879" s="199">
        <f t="shared" si="13"/>
        <v>911400</v>
      </c>
      <c r="N879" s="157" t="s">
        <v>3390</v>
      </c>
      <c r="O879" s="157" t="s">
        <v>3934</v>
      </c>
      <c r="P879" s="205"/>
      <c r="Q879" s="205"/>
      <c r="R879" s="205"/>
      <c r="S879" s="206"/>
    </row>
    <row r="880" spans="1:19" ht="29.1" customHeight="1">
      <c r="A880" s="166">
        <v>876</v>
      </c>
      <c r="B880" s="206"/>
      <c r="C880" s="206"/>
      <c r="D880" s="206"/>
      <c r="E880" s="206"/>
      <c r="F880" s="166" t="s">
        <v>3226</v>
      </c>
      <c r="G880" s="206" t="s">
        <v>3218</v>
      </c>
      <c r="H880" s="158" t="s">
        <v>1029</v>
      </c>
      <c r="I880" s="155" t="s">
        <v>55</v>
      </c>
      <c r="J880" s="201">
        <v>9</v>
      </c>
      <c r="K880" s="201">
        <v>9</v>
      </c>
      <c r="L880" s="128">
        <v>1450</v>
      </c>
      <c r="M880" s="199">
        <f t="shared" si="13"/>
        <v>13050</v>
      </c>
      <c r="N880" s="157" t="s">
        <v>3191</v>
      </c>
      <c r="O880" s="157">
        <v>0</v>
      </c>
      <c r="P880" s="205"/>
      <c r="Q880" s="205"/>
      <c r="R880" s="205"/>
      <c r="S880" s="206"/>
    </row>
    <row r="881" spans="1:19" ht="29.1" customHeight="1">
      <c r="A881" s="166">
        <v>877</v>
      </c>
      <c r="B881" s="206"/>
      <c r="C881" s="206"/>
      <c r="D881" s="206"/>
      <c r="E881" s="206"/>
      <c r="F881" s="166" t="s">
        <v>3226</v>
      </c>
      <c r="G881" s="206" t="s">
        <v>3218</v>
      </c>
      <c r="H881" s="158" t="s">
        <v>1027</v>
      </c>
      <c r="I881" s="155" t="s">
        <v>55</v>
      </c>
      <c r="J881" s="201">
        <v>5</v>
      </c>
      <c r="K881" s="201">
        <v>5</v>
      </c>
      <c r="L881" s="128">
        <v>1450</v>
      </c>
      <c r="M881" s="199">
        <f t="shared" si="13"/>
        <v>7250</v>
      </c>
      <c r="N881" s="157" t="s">
        <v>3191</v>
      </c>
      <c r="O881" s="157">
        <v>0</v>
      </c>
      <c r="P881" s="205"/>
      <c r="Q881" s="205"/>
      <c r="R881" s="205"/>
      <c r="S881" s="206"/>
    </row>
    <row r="882" spans="1:19" ht="29.1" customHeight="1">
      <c r="A882" s="166">
        <v>878</v>
      </c>
      <c r="B882" s="206"/>
      <c r="C882" s="206"/>
      <c r="D882" s="206"/>
      <c r="E882" s="206"/>
      <c r="F882" s="166" t="s">
        <v>3226</v>
      </c>
      <c r="G882" s="206" t="s">
        <v>3218</v>
      </c>
      <c r="H882" s="158" t="s">
        <v>1055</v>
      </c>
      <c r="I882" s="155" t="s">
        <v>54</v>
      </c>
      <c r="J882" s="201">
        <v>60</v>
      </c>
      <c r="K882" s="201">
        <v>60</v>
      </c>
      <c r="L882" s="128">
        <v>1450</v>
      </c>
      <c r="M882" s="199">
        <f t="shared" si="13"/>
        <v>87000</v>
      </c>
      <c r="N882" s="157" t="s">
        <v>3191</v>
      </c>
      <c r="O882" s="157">
        <v>0</v>
      </c>
      <c r="P882" s="205"/>
      <c r="Q882" s="205"/>
      <c r="R882" s="205"/>
      <c r="S882" s="206"/>
    </row>
    <row r="883" spans="1:19" ht="29.1" customHeight="1">
      <c r="A883" s="166">
        <v>879</v>
      </c>
      <c r="B883" s="206"/>
      <c r="C883" s="206"/>
      <c r="D883" s="206"/>
      <c r="E883" s="206"/>
      <c r="F883" s="166" t="s">
        <v>3226</v>
      </c>
      <c r="G883" s="206" t="s">
        <v>3218</v>
      </c>
      <c r="H883" s="158" t="s">
        <v>1097</v>
      </c>
      <c r="I883" s="155" t="s">
        <v>55</v>
      </c>
      <c r="J883" s="201">
        <v>3784</v>
      </c>
      <c r="K883" s="202">
        <v>329</v>
      </c>
      <c r="L883" s="199">
        <v>4900</v>
      </c>
      <c r="M883" s="199">
        <f t="shared" si="13"/>
        <v>1612100</v>
      </c>
      <c r="N883" s="157" t="s">
        <v>3740</v>
      </c>
      <c r="O883" s="157" t="s">
        <v>2290</v>
      </c>
      <c r="P883" s="205"/>
      <c r="Q883" s="205"/>
      <c r="R883" s="205"/>
      <c r="S883" s="206"/>
    </row>
    <row r="884" spans="1:19" ht="29.1" customHeight="1">
      <c r="A884" s="166">
        <v>880</v>
      </c>
      <c r="B884" s="206"/>
      <c r="C884" s="206"/>
      <c r="D884" s="206"/>
      <c r="E884" s="206"/>
      <c r="F884" s="166" t="s">
        <v>3226</v>
      </c>
      <c r="G884" s="206" t="s">
        <v>3218</v>
      </c>
      <c r="H884" s="158" t="s">
        <v>1096</v>
      </c>
      <c r="I884" s="155" t="s">
        <v>119</v>
      </c>
      <c r="J884" s="201">
        <v>638.9</v>
      </c>
      <c r="K884" s="202">
        <v>77</v>
      </c>
      <c r="L884" s="199">
        <v>1610</v>
      </c>
      <c r="M884" s="199">
        <f t="shared" si="13"/>
        <v>123970</v>
      </c>
      <c r="N884" s="157" t="s">
        <v>1821</v>
      </c>
      <c r="O884" s="157">
        <v>0</v>
      </c>
      <c r="P884" s="205"/>
      <c r="Q884" s="205"/>
      <c r="R884" s="205"/>
      <c r="S884" s="206"/>
    </row>
    <row r="885" spans="1:19" ht="29.1" customHeight="1">
      <c r="A885" s="166">
        <v>881</v>
      </c>
      <c r="B885" s="206"/>
      <c r="C885" s="206"/>
      <c r="D885" s="206"/>
      <c r="E885" s="206"/>
      <c r="F885" s="166" t="s">
        <v>3226</v>
      </c>
      <c r="G885" s="206" t="s">
        <v>3218</v>
      </c>
      <c r="H885" s="158" t="s">
        <v>1095</v>
      </c>
      <c r="I885" s="155" t="s">
        <v>55</v>
      </c>
      <c r="J885" s="201">
        <v>1005.5</v>
      </c>
      <c r="K885" s="202">
        <v>94</v>
      </c>
      <c r="L885" s="199">
        <v>4900</v>
      </c>
      <c r="M885" s="199">
        <f t="shared" si="13"/>
        <v>460600</v>
      </c>
      <c r="N885" s="157" t="s">
        <v>3731</v>
      </c>
      <c r="O885" s="157" t="s">
        <v>2275</v>
      </c>
      <c r="P885" s="205"/>
      <c r="Q885" s="205"/>
      <c r="R885" s="205"/>
      <c r="S885" s="206"/>
    </row>
    <row r="886" spans="1:19" ht="29.1" customHeight="1">
      <c r="A886" s="166">
        <v>882</v>
      </c>
      <c r="B886" s="206"/>
      <c r="C886" s="206"/>
      <c r="D886" s="206"/>
      <c r="E886" s="206"/>
      <c r="F886" s="166" t="s">
        <v>3226</v>
      </c>
      <c r="G886" s="206" t="s">
        <v>3218</v>
      </c>
      <c r="H886" s="158" t="s">
        <v>1026</v>
      </c>
      <c r="I886" s="155" t="s">
        <v>54</v>
      </c>
      <c r="J886" s="201">
        <v>275</v>
      </c>
      <c r="K886" s="201">
        <v>275</v>
      </c>
      <c r="L886" s="128">
        <v>1450</v>
      </c>
      <c r="M886" s="199">
        <f t="shared" si="13"/>
        <v>398750</v>
      </c>
      <c r="N886" s="157" t="s">
        <v>3191</v>
      </c>
      <c r="O886" s="157">
        <v>0</v>
      </c>
      <c r="P886" s="205"/>
      <c r="Q886" s="205"/>
      <c r="R886" s="205"/>
      <c r="S886" s="206"/>
    </row>
    <row r="887" spans="1:19" ht="29.1" customHeight="1">
      <c r="A887" s="166">
        <v>883</v>
      </c>
      <c r="B887" s="206"/>
      <c r="C887" s="206"/>
      <c r="D887" s="206"/>
      <c r="E887" s="206"/>
      <c r="F887" s="166" t="s">
        <v>3226</v>
      </c>
      <c r="G887" s="206" t="s">
        <v>3218</v>
      </c>
      <c r="H887" s="158" t="s">
        <v>1094</v>
      </c>
      <c r="I887" s="155" t="s">
        <v>55</v>
      </c>
      <c r="J887" s="201">
        <v>2872.7</v>
      </c>
      <c r="K887" s="202">
        <v>403</v>
      </c>
      <c r="L887" s="199">
        <v>4900</v>
      </c>
      <c r="M887" s="199">
        <f t="shared" si="13"/>
        <v>1974700</v>
      </c>
      <c r="N887" s="157" t="s">
        <v>3731</v>
      </c>
      <c r="O887" s="157" t="s">
        <v>2275</v>
      </c>
      <c r="P887" s="205"/>
      <c r="Q887" s="205"/>
      <c r="R887" s="205"/>
      <c r="S887" s="206"/>
    </row>
    <row r="888" spans="1:19" ht="29.1" customHeight="1">
      <c r="A888" s="166">
        <v>884</v>
      </c>
      <c r="B888" s="206"/>
      <c r="C888" s="206"/>
      <c r="D888" s="206"/>
      <c r="E888" s="206"/>
      <c r="F888" s="166" t="s">
        <v>3226</v>
      </c>
      <c r="G888" s="206" t="s">
        <v>3218</v>
      </c>
      <c r="H888" s="158" t="s">
        <v>1093</v>
      </c>
      <c r="I888" s="155" t="s">
        <v>166</v>
      </c>
      <c r="J888" s="201">
        <v>473.2</v>
      </c>
      <c r="K888" s="202">
        <v>82</v>
      </c>
      <c r="L888" s="199">
        <v>1610</v>
      </c>
      <c r="M888" s="199">
        <f t="shared" si="13"/>
        <v>132020</v>
      </c>
      <c r="N888" s="157" t="s">
        <v>1821</v>
      </c>
      <c r="O888" s="157">
        <v>0</v>
      </c>
      <c r="P888" s="205"/>
      <c r="Q888" s="205"/>
      <c r="R888" s="205"/>
      <c r="S888" s="206"/>
    </row>
    <row r="889" spans="1:19" ht="29.1" customHeight="1">
      <c r="A889" s="166">
        <v>885</v>
      </c>
      <c r="B889" s="206"/>
      <c r="C889" s="206"/>
      <c r="D889" s="206"/>
      <c r="E889" s="206"/>
      <c r="F889" s="166" t="s">
        <v>3226</v>
      </c>
      <c r="G889" s="206" t="s">
        <v>3218</v>
      </c>
      <c r="H889" s="158" t="s">
        <v>1092</v>
      </c>
      <c r="I889" s="155" t="s">
        <v>119</v>
      </c>
      <c r="J889" s="201">
        <v>398.2</v>
      </c>
      <c r="K889" s="202">
        <v>102</v>
      </c>
      <c r="L889" s="199">
        <v>1610</v>
      </c>
      <c r="M889" s="199">
        <f t="shared" si="13"/>
        <v>164220</v>
      </c>
      <c r="N889" s="157" t="s">
        <v>1821</v>
      </c>
      <c r="O889" s="157">
        <v>0</v>
      </c>
      <c r="P889" s="205"/>
      <c r="Q889" s="205"/>
      <c r="R889" s="205"/>
      <c r="S889" s="206"/>
    </row>
    <row r="890" spans="1:19" ht="29.1" customHeight="1">
      <c r="A890" s="166">
        <v>886</v>
      </c>
      <c r="B890" s="206"/>
      <c r="C890" s="206"/>
      <c r="D890" s="206"/>
      <c r="E890" s="206"/>
      <c r="F890" s="166" t="s">
        <v>3226</v>
      </c>
      <c r="G890" s="206" t="s">
        <v>3218</v>
      </c>
      <c r="H890" s="158" t="s">
        <v>1015</v>
      </c>
      <c r="I890" s="155" t="s">
        <v>119</v>
      </c>
      <c r="J890" s="201">
        <v>15</v>
      </c>
      <c r="K890" s="201">
        <v>15</v>
      </c>
      <c r="L890" s="128">
        <v>1450</v>
      </c>
      <c r="M890" s="199">
        <f t="shared" si="13"/>
        <v>21750</v>
      </c>
      <c r="N890" s="157" t="s">
        <v>3191</v>
      </c>
      <c r="O890" s="157">
        <v>0</v>
      </c>
      <c r="P890" s="205"/>
      <c r="Q890" s="205"/>
      <c r="R890" s="205"/>
      <c r="S890" s="206"/>
    </row>
    <row r="891" spans="1:19" ht="29.1" customHeight="1">
      <c r="A891" s="166">
        <v>887</v>
      </c>
      <c r="B891" s="206"/>
      <c r="C891" s="206"/>
      <c r="D891" s="206"/>
      <c r="E891" s="206"/>
      <c r="F891" s="166" t="s">
        <v>3226</v>
      </c>
      <c r="G891" s="206" t="s">
        <v>3218</v>
      </c>
      <c r="H891" s="158" t="s">
        <v>3127</v>
      </c>
      <c r="I891" s="155" t="s">
        <v>1</v>
      </c>
      <c r="J891" s="201">
        <v>4583.1000000000004</v>
      </c>
      <c r="K891" s="202">
        <v>396</v>
      </c>
      <c r="L891" s="199">
        <v>4900</v>
      </c>
      <c r="M891" s="199">
        <f t="shared" si="13"/>
        <v>1940400</v>
      </c>
      <c r="N891" s="157" t="s">
        <v>3735</v>
      </c>
      <c r="O891" s="157" t="s">
        <v>3741</v>
      </c>
      <c r="P891" s="205"/>
      <c r="Q891" s="205"/>
      <c r="R891" s="205"/>
      <c r="S891" s="206"/>
    </row>
    <row r="892" spans="1:19" ht="29.1" customHeight="1">
      <c r="A892" s="166">
        <v>888</v>
      </c>
      <c r="B892" s="206"/>
      <c r="C892" s="206"/>
      <c r="D892" s="206"/>
      <c r="E892" s="206"/>
      <c r="F892" s="166" t="s">
        <v>3226</v>
      </c>
      <c r="G892" s="206" t="s">
        <v>3218</v>
      </c>
      <c r="H892" s="158" t="s">
        <v>1014</v>
      </c>
      <c r="I892" s="155" t="s">
        <v>54</v>
      </c>
      <c r="J892" s="201">
        <v>34</v>
      </c>
      <c r="K892" s="201">
        <v>34</v>
      </c>
      <c r="L892" s="128">
        <v>1450</v>
      </c>
      <c r="M892" s="199">
        <f t="shared" si="13"/>
        <v>49300</v>
      </c>
      <c r="N892" s="157" t="s">
        <v>3191</v>
      </c>
      <c r="O892" s="157">
        <v>0</v>
      </c>
      <c r="P892" s="205"/>
      <c r="Q892" s="205"/>
      <c r="R892" s="205"/>
      <c r="S892" s="206"/>
    </row>
    <row r="893" spans="1:19" ht="29.1" customHeight="1">
      <c r="A893" s="166">
        <v>889</v>
      </c>
      <c r="B893" s="206"/>
      <c r="C893" s="206"/>
      <c r="D893" s="206"/>
      <c r="E893" s="206"/>
      <c r="F893" s="166" t="s">
        <v>3226</v>
      </c>
      <c r="G893" s="206" t="s">
        <v>3218</v>
      </c>
      <c r="H893" s="158" t="s">
        <v>1013</v>
      </c>
      <c r="I893" s="155" t="s">
        <v>54</v>
      </c>
      <c r="J893" s="201">
        <v>46</v>
      </c>
      <c r="K893" s="201">
        <v>46</v>
      </c>
      <c r="L893" s="128">
        <v>1450</v>
      </c>
      <c r="M893" s="199">
        <f t="shared" si="13"/>
        <v>66700</v>
      </c>
      <c r="N893" s="157" t="s">
        <v>3191</v>
      </c>
      <c r="O893" s="157">
        <v>0</v>
      </c>
      <c r="P893" s="205"/>
      <c r="Q893" s="205"/>
      <c r="R893" s="205"/>
      <c r="S893" s="206"/>
    </row>
    <row r="894" spans="1:19" ht="29.1" customHeight="1">
      <c r="A894" s="166">
        <v>890</v>
      </c>
      <c r="B894" s="206"/>
      <c r="C894" s="206"/>
      <c r="D894" s="206"/>
      <c r="E894" s="206"/>
      <c r="F894" s="166" t="s">
        <v>3226</v>
      </c>
      <c r="G894" s="206" t="s">
        <v>3218</v>
      </c>
      <c r="H894" s="158" t="s">
        <v>1090</v>
      </c>
      <c r="I894" s="155" t="s">
        <v>166</v>
      </c>
      <c r="J894" s="201">
        <v>1122.9000000000001</v>
      </c>
      <c r="K894" s="202">
        <v>105</v>
      </c>
      <c r="L894" s="199">
        <v>1610</v>
      </c>
      <c r="M894" s="199">
        <f t="shared" si="13"/>
        <v>169050</v>
      </c>
      <c r="N894" s="157" t="s">
        <v>1821</v>
      </c>
      <c r="O894" s="157">
        <v>0</v>
      </c>
      <c r="P894" s="205"/>
      <c r="Q894" s="205"/>
      <c r="R894" s="205"/>
      <c r="S894" s="206"/>
    </row>
    <row r="895" spans="1:19" ht="29.1" customHeight="1">
      <c r="A895" s="166">
        <v>891</v>
      </c>
      <c r="B895" s="206"/>
      <c r="C895" s="206"/>
      <c r="D895" s="206"/>
      <c r="E895" s="206"/>
      <c r="F895" s="166" t="s">
        <v>3226</v>
      </c>
      <c r="G895" s="206" t="s">
        <v>3218</v>
      </c>
      <c r="H895" s="158" t="s">
        <v>1089</v>
      </c>
      <c r="I895" s="155" t="s">
        <v>55</v>
      </c>
      <c r="J895" s="201">
        <v>1280.0999999999999</v>
      </c>
      <c r="K895" s="202">
        <v>124</v>
      </c>
      <c r="L895" s="199">
        <v>4900</v>
      </c>
      <c r="M895" s="199">
        <f t="shared" si="13"/>
        <v>607600</v>
      </c>
      <c r="N895" s="157" t="s">
        <v>3742</v>
      </c>
      <c r="O895" s="157" t="s">
        <v>3743</v>
      </c>
      <c r="P895" s="205"/>
      <c r="Q895" s="205"/>
      <c r="R895" s="205"/>
      <c r="S895" s="206"/>
    </row>
    <row r="896" spans="1:19" ht="29.1" customHeight="1">
      <c r="A896" s="166">
        <v>892</v>
      </c>
      <c r="B896" s="206"/>
      <c r="C896" s="206"/>
      <c r="D896" s="206"/>
      <c r="E896" s="206"/>
      <c r="F896" s="166" t="s">
        <v>3226</v>
      </c>
      <c r="G896" s="206" t="s">
        <v>3218</v>
      </c>
      <c r="H896" s="158" t="s">
        <v>1088</v>
      </c>
      <c r="I896" s="155" t="s">
        <v>55</v>
      </c>
      <c r="J896" s="201">
        <v>2145.5</v>
      </c>
      <c r="K896" s="202">
        <v>268</v>
      </c>
      <c r="L896" s="199">
        <v>4900</v>
      </c>
      <c r="M896" s="199">
        <f t="shared" si="13"/>
        <v>1313200</v>
      </c>
      <c r="N896" s="157" t="s">
        <v>3318</v>
      </c>
      <c r="O896" s="157">
        <v>919</v>
      </c>
      <c r="P896" s="205"/>
      <c r="Q896" s="205"/>
      <c r="R896" s="205"/>
      <c r="S896" s="206"/>
    </row>
    <row r="897" spans="1:19" ht="29.1" customHeight="1">
      <c r="A897" s="166">
        <v>893</v>
      </c>
      <c r="B897" s="206"/>
      <c r="C897" s="206"/>
      <c r="D897" s="206"/>
      <c r="E897" s="206"/>
      <c r="F897" s="166" t="s">
        <v>3226</v>
      </c>
      <c r="G897" s="206" t="s">
        <v>3218</v>
      </c>
      <c r="H897" s="158" t="s">
        <v>1016</v>
      </c>
      <c r="I897" s="155" t="s">
        <v>119</v>
      </c>
      <c r="J897" s="201">
        <v>33</v>
      </c>
      <c r="K897" s="201">
        <v>33</v>
      </c>
      <c r="L897" s="128">
        <v>1510</v>
      </c>
      <c r="M897" s="199">
        <f t="shared" si="13"/>
        <v>49830</v>
      </c>
      <c r="N897" s="157" t="s">
        <v>3737</v>
      </c>
      <c r="O897" s="157" t="s">
        <v>3738</v>
      </c>
      <c r="P897" s="205"/>
      <c r="Q897" s="205"/>
      <c r="R897" s="205"/>
      <c r="S897" s="206"/>
    </row>
    <row r="898" spans="1:19" ht="29.1" customHeight="1">
      <c r="A898" s="166">
        <v>894</v>
      </c>
      <c r="B898" s="206"/>
      <c r="C898" s="206"/>
      <c r="D898" s="206"/>
      <c r="E898" s="206"/>
      <c r="F898" s="166" t="s">
        <v>3226</v>
      </c>
      <c r="G898" s="206" t="s">
        <v>3218</v>
      </c>
      <c r="H898" s="158" t="s">
        <v>1087</v>
      </c>
      <c r="I898" s="155" t="s">
        <v>55</v>
      </c>
      <c r="J898" s="201">
        <v>2916</v>
      </c>
      <c r="K898" s="202">
        <v>170</v>
      </c>
      <c r="L898" s="199">
        <v>4260</v>
      </c>
      <c r="M898" s="199">
        <f t="shared" si="13"/>
        <v>724200</v>
      </c>
      <c r="N898" s="157" t="s">
        <v>3670</v>
      </c>
      <c r="O898" s="157" t="s">
        <v>3669</v>
      </c>
      <c r="P898" s="205"/>
      <c r="Q898" s="205"/>
      <c r="R898" s="205"/>
      <c r="S898" s="206"/>
    </row>
    <row r="899" spans="1:19" ht="29.1" customHeight="1">
      <c r="A899" s="166">
        <v>895</v>
      </c>
      <c r="B899" s="206"/>
      <c r="C899" s="206"/>
      <c r="D899" s="206"/>
      <c r="E899" s="206"/>
      <c r="F899" s="166" t="s">
        <v>3226</v>
      </c>
      <c r="G899" s="206" t="s">
        <v>3218</v>
      </c>
      <c r="H899" s="158" t="s">
        <v>1115</v>
      </c>
      <c r="I899" s="155" t="s">
        <v>166</v>
      </c>
      <c r="J899" s="201">
        <v>833.8</v>
      </c>
      <c r="K899" s="201">
        <v>833.8</v>
      </c>
      <c r="L899" s="128">
        <v>1610</v>
      </c>
      <c r="M899" s="199">
        <f t="shared" si="13"/>
        <v>1342418</v>
      </c>
      <c r="N899" s="157" t="s">
        <v>1821</v>
      </c>
      <c r="O899" s="157">
        <v>0</v>
      </c>
      <c r="P899" s="205"/>
      <c r="Q899" s="205"/>
      <c r="R899" s="205"/>
      <c r="S899" s="206"/>
    </row>
    <row r="900" spans="1:19" ht="29.1" customHeight="1">
      <c r="A900" s="166">
        <v>896</v>
      </c>
      <c r="B900" s="206"/>
      <c r="C900" s="206"/>
      <c r="D900" s="206"/>
      <c r="E900" s="206"/>
      <c r="F900" s="166" t="s">
        <v>3226</v>
      </c>
      <c r="G900" s="206" t="s">
        <v>3218</v>
      </c>
      <c r="H900" s="158" t="s">
        <v>1064</v>
      </c>
      <c r="I900" s="155" t="s">
        <v>119</v>
      </c>
      <c r="J900" s="201">
        <v>137</v>
      </c>
      <c r="K900" s="201">
        <v>137</v>
      </c>
      <c r="L900" s="128">
        <v>1510</v>
      </c>
      <c r="M900" s="199">
        <f t="shared" si="13"/>
        <v>206870</v>
      </c>
      <c r="N900" s="157" t="s">
        <v>3191</v>
      </c>
      <c r="O900" s="157">
        <v>0</v>
      </c>
      <c r="P900" s="205"/>
      <c r="Q900" s="205"/>
      <c r="R900" s="205"/>
      <c r="S900" s="206"/>
    </row>
    <row r="901" spans="1:19" ht="29.1" customHeight="1">
      <c r="A901" s="166">
        <v>897</v>
      </c>
      <c r="B901" s="206"/>
      <c r="C901" s="206"/>
      <c r="D901" s="206"/>
      <c r="E901" s="206"/>
      <c r="F901" s="166" t="s">
        <v>3226</v>
      </c>
      <c r="G901" s="206" t="s">
        <v>3218</v>
      </c>
      <c r="H901" s="158" t="s">
        <v>1011</v>
      </c>
      <c r="I901" s="155" t="s">
        <v>54</v>
      </c>
      <c r="J901" s="201">
        <v>132</v>
      </c>
      <c r="K901" s="201">
        <v>132</v>
      </c>
      <c r="L901" s="128">
        <v>1510</v>
      </c>
      <c r="M901" s="199">
        <f t="shared" ref="M901:M964" si="14">K901*L901</f>
        <v>199320</v>
      </c>
      <c r="N901" s="157" t="s">
        <v>3191</v>
      </c>
      <c r="O901" s="157">
        <v>0</v>
      </c>
      <c r="P901" s="205"/>
      <c r="Q901" s="205"/>
      <c r="R901" s="205"/>
      <c r="S901" s="206"/>
    </row>
    <row r="902" spans="1:19" ht="29.1" customHeight="1">
      <c r="A902" s="166">
        <v>898</v>
      </c>
      <c r="B902" s="206"/>
      <c r="C902" s="206"/>
      <c r="D902" s="206"/>
      <c r="E902" s="206"/>
      <c r="F902" s="166" t="s">
        <v>3226</v>
      </c>
      <c r="G902" s="206" t="s">
        <v>3218</v>
      </c>
      <c r="H902" s="158" t="s">
        <v>1091</v>
      </c>
      <c r="I902" s="155" t="s">
        <v>55</v>
      </c>
      <c r="J902" s="201">
        <v>416</v>
      </c>
      <c r="K902" s="202">
        <v>33</v>
      </c>
      <c r="L902" s="199">
        <v>4900</v>
      </c>
      <c r="M902" s="199">
        <f t="shared" si="14"/>
        <v>161700</v>
      </c>
      <c r="N902" s="157" t="s">
        <v>3670</v>
      </c>
      <c r="O902" s="157" t="s">
        <v>3669</v>
      </c>
      <c r="P902" s="205"/>
      <c r="Q902" s="205"/>
      <c r="R902" s="205"/>
      <c r="S902" s="206"/>
    </row>
    <row r="903" spans="1:19" ht="29.1" customHeight="1">
      <c r="A903" s="166">
        <v>899</v>
      </c>
      <c r="B903" s="206"/>
      <c r="C903" s="206"/>
      <c r="D903" s="206"/>
      <c r="E903" s="206"/>
      <c r="F903" s="166" t="s">
        <v>3226</v>
      </c>
      <c r="G903" s="206" t="s">
        <v>3218</v>
      </c>
      <c r="H903" s="158" t="s">
        <v>1086</v>
      </c>
      <c r="I903" s="155" t="s">
        <v>55</v>
      </c>
      <c r="J903" s="201">
        <v>3489.7</v>
      </c>
      <c r="K903" s="202">
        <v>497</v>
      </c>
      <c r="L903" s="199">
        <v>4410</v>
      </c>
      <c r="M903" s="199">
        <f t="shared" si="14"/>
        <v>2191770</v>
      </c>
      <c r="N903" s="157" t="s">
        <v>3717</v>
      </c>
      <c r="O903" s="157" t="s">
        <v>3738</v>
      </c>
      <c r="P903" s="205"/>
      <c r="Q903" s="205"/>
      <c r="R903" s="205"/>
      <c r="S903" s="206"/>
    </row>
    <row r="904" spans="1:19" ht="29.1" customHeight="1">
      <c r="A904" s="166">
        <v>900</v>
      </c>
      <c r="B904" s="206"/>
      <c r="C904" s="206"/>
      <c r="D904" s="206"/>
      <c r="E904" s="206"/>
      <c r="F904" s="166" t="s">
        <v>3226</v>
      </c>
      <c r="G904" s="206" t="s">
        <v>3218</v>
      </c>
      <c r="H904" s="158" t="s">
        <v>1085</v>
      </c>
      <c r="I904" s="155" t="s">
        <v>166</v>
      </c>
      <c r="J904" s="201">
        <v>495</v>
      </c>
      <c r="K904" s="202">
        <v>89</v>
      </c>
      <c r="L904" s="199">
        <v>1220</v>
      </c>
      <c r="M904" s="199">
        <f t="shared" si="14"/>
        <v>108580</v>
      </c>
      <c r="N904" s="157" t="s">
        <v>1821</v>
      </c>
      <c r="O904" s="157">
        <v>0</v>
      </c>
      <c r="P904" s="205"/>
      <c r="Q904" s="205"/>
      <c r="R904" s="205"/>
      <c r="S904" s="206"/>
    </row>
    <row r="905" spans="1:19" ht="29.1" customHeight="1">
      <c r="A905" s="166">
        <v>901</v>
      </c>
      <c r="B905" s="206"/>
      <c r="C905" s="206"/>
      <c r="D905" s="206"/>
      <c r="E905" s="206"/>
      <c r="F905" s="166" t="s">
        <v>3226</v>
      </c>
      <c r="G905" s="206" t="s">
        <v>3218</v>
      </c>
      <c r="H905" s="158" t="s">
        <v>1009</v>
      </c>
      <c r="I905" s="155" t="s">
        <v>54</v>
      </c>
      <c r="J905" s="201">
        <v>122</v>
      </c>
      <c r="K905" s="201">
        <v>122</v>
      </c>
      <c r="L905" s="128">
        <v>2170</v>
      </c>
      <c r="M905" s="199">
        <f t="shared" si="14"/>
        <v>264740</v>
      </c>
      <c r="N905" s="157" t="s">
        <v>3191</v>
      </c>
      <c r="O905" s="157">
        <v>0</v>
      </c>
      <c r="P905" s="205"/>
      <c r="Q905" s="205"/>
      <c r="R905" s="205"/>
      <c r="S905" s="206"/>
    </row>
    <row r="906" spans="1:19" ht="29.1" customHeight="1">
      <c r="A906" s="166">
        <v>902</v>
      </c>
      <c r="B906" s="206"/>
      <c r="C906" s="206"/>
      <c r="D906" s="206"/>
      <c r="E906" s="206"/>
      <c r="F906" s="166" t="s">
        <v>3226</v>
      </c>
      <c r="G906" s="206" t="s">
        <v>3218</v>
      </c>
      <c r="H906" s="158" t="s">
        <v>1084</v>
      </c>
      <c r="I906" s="155" t="s">
        <v>55</v>
      </c>
      <c r="J906" s="201">
        <v>3069.9</v>
      </c>
      <c r="K906" s="202">
        <v>486</v>
      </c>
      <c r="L906" s="199">
        <v>3930</v>
      </c>
      <c r="M906" s="199">
        <f t="shared" si="14"/>
        <v>1909980</v>
      </c>
      <c r="N906" s="157" t="s">
        <v>3474</v>
      </c>
      <c r="O906" s="157" t="s">
        <v>2288</v>
      </c>
      <c r="P906" s="205"/>
      <c r="Q906" s="205"/>
      <c r="R906" s="205"/>
      <c r="S906" s="206"/>
    </row>
    <row r="907" spans="1:19" ht="29.1" customHeight="1">
      <c r="A907" s="166">
        <v>903</v>
      </c>
      <c r="B907" s="206"/>
      <c r="C907" s="206"/>
      <c r="D907" s="206"/>
      <c r="E907" s="206"/>
      <c r="F907" s="166" t="s">
        <v>3226</v>
      </c>
      <c r="G907" s="206" t="s">
        <v>3218</v>
      </c>
      <c r="H907" s="158" t="s">
        <v>1083</v>
      </c>
      <c r="I907" s="155" t="s">
        <v>55</v>
      </c>
      <c r="J907" s="201">
        <v>2865.1</v>
      </c>
      <c r="K907" s="202">
        <v>426</v>
      </c>
      <c r="L907" s="199">
        <v>3860</v>
      </c>
      <c r="M907" s="199">
        <f t="shared" si="14"/>
        <v>1644360</v>
      </c>
      <c r="N907" s="157" t="s">
        <v>3337</v>
      </c>
      <c r="O907" s="157" t="s">
        <v>2286</v>
      </c>
      <c r="P907" s="205"/>
      <c r="Q907" s="205"/>
      <c r="R907" s="205"/>
      <c r="S907" s="206"/>
    </row>
    <row r="908" spans="1:19" ht="29.1" customHeight="1">
      <c r="A908" s="166">
        <v>904</v>
      </c>
      <c r="B908" s="206"/>
      <c r="C908" s="206"/>
      <c r="D908" s="206"/>
      <c r="E908" s="206"/>
      <c r="F908" s="166" t="s">
        <v>3226</v>
      </c>
      <c r="G908" s="206" t="s">
        <v>3218</v>
      </c>
      <c r="H908" s="158" t="s">
        <v>1008</v>
      </c>
      <c r="I908" s="155" t="s">
        <v>55</v>
      </c>
      <c r="J908" s="201">
        <v>424</v>
      </c>
      <c r="K908" s="201">
        <v>424</v>
      </c>
      <c r="L908" s="128">
        <v>102</v>
      </c>
      <c r="M908" s="199">
        <f t="shared" si="14"/>
        <v>43248</v>
      </c>
      <c r="N908" s="157" t="s">
        <v>3191</v>
      </c>
      <c r="O908" s="157">
        <v>0</v>
      </c>
      <c r="P908" s="205"/>
      <c r="Q908" s="205"/>
      <c r="R908" s="205"/>
      <c r="S908" s="206"/>
    </row>
    <row r="909" spans="1:19" ht="29.1" customHeight="1">
      <c r="A909" s="166">
        <v>905</v>
      </c>
      <c r="B909" s="206"/>
      <c r="C909" s="206"/>
      <c r="D909" s="206"/>
      <c r="E909" s="206"/>
      <c r="F909" s="166" t="s">
        <v>3226</v>
      </c>
      <c r="G909" s="206" t="s">
        <v>3218</v>
      </c>
      <c r="H909" s="158" t="s">
        <v>1082</v>
      </c>
      <c r="I909" s="155" t="s">
        <v>55</v>
      </c>
      <c r="J909" s="201">
        <v>2407.8000000000002</v>
      </c>
      <c r="K909" s="202">
        <v>340</v>
      </c>
      <c r="L909" s="199">
        <v>3860</v>
      </c>
      <c r="M909" s="199">
        <f t="shared" si="14"/>
        <v>1312400</v>
      </c>
      <c r="N909" s="157" t="s">
        <v>3672</v>
      </c>
      <c r="O909" s="157" t="s">
        <v>3671</v>
      </c>
      <c r="P909" s="205"/>
      <c r="Q909" s="205"/>
      <c r="R909" s="205"/>
      <c r="S909" s="206"/>
    </row>
    <row r="910" spans="1:19" ht="29.1" customHeight="1">
      <c r="A910" s="166">
        <v>906</v>
      </c>
      <c r="B910" s="206"/>
      <c r="C910" s="206"/>
      <c r="D910" s="206"/>
      <c r="E910" s="206"/>
      <c r="F910" s="166" t="s">
        <v>3226</v>
      </c>
      <c r="G910" s="206" t="s">
        <v>3218</v>
      </c>
      <c r="H910" s="158" t="s">
        <v>1007</v>
      </c>
      <c r="I910" s="155" t="s">
        <v>55</v>
      </c>
      <c r="J910" s="201">
        <v>307</v>
      </c>
      <c r="K910" s="201">
        <v>307</v>
      </c>
      <c r="L910" s="128">
        <v>102</v>
      </c>
      <c r="M910" s="199">
        <f t="shared" si="14"/>
        <v>31314</v>
      </c>
      <c r="N910" s="157" t="s">
        <v>3191</v>
      </c>
      <c r="O910" s="157">
        <v>0</v>
      </c>
      <c r="P910" s="205"/>
      <c r="Q910" s="205"/>
      <c r="R910" s="205"/>
      <c r="S910" s="206"/>
    </row>
    <row r="911" spans="1:19" ht="29.1" customHeight="1">
      <c r="A911" s="166">
        <v>907</v>
      </c>
      <c r="B911" s="206"/>
      <c r="C911" s="206"/>
      <c r="D911" s="206"/>
      <c r="E911" s="206"/>
      <c r="F911" s="166" t="s">
        <v>3226</v>
      </c>
      <c r="G911" s="206" t="s">
        <v>3218</v>
      </c>
      <c r="H911" s="158" t="s">
        <v>1081</v>
      </c>
      <c r="I911" s="155" t="s">
        <v>55</v>
      </c>
      <c r="J911" s="201">
        <v>1199.3</v>
      </c>
      <c r="K911" s="202">
        <v>184</v>
      </c>
      <c r="L911" s="199">
        <v>3860</v>
      </c>
      <c r="M911" s="199">
        <f t="shared" si="14"/>
        <v>710240</v>
      </c>
      <c r="N911" s="157" t="s">
        <v>3657</v>
      </c>
      <c r="O911" s="157" t="s">
        <v>3935</v>
      </c>
      <c r="P911" s="205"/>
      <c r="Q911" s="205"/>
      <c r="R911" s="205"/>
      <c r="S911" s="206"/>
    </row>
    <row r="912" spans="1:19" ht="29.1" customHeight="1">
      <c r="A912" s="166">
        <v>908</v>
      </c>
      <c r="B912" s="206"/>
      <c r="C912" s="206"/>
      <c r="D912" s="206"/>
      <c r="E912" s="206"/>
      <c r="F912" s="166" t="s">
        <v>3226</v>
      </c>
      <c r="G912" s="206" t="s">
        <v>3218</v>
      </c>
      <c r="H912" s="158" t="s">
        <v>1006</v>
      </c>
      <c r="I912" s="155" t="s">
        <v>55</v>
      </c>
      <c r="J912" s="201">
        <v>61</v>
      </c>
      <c r="K912" s="201">
        <v>61</v>
      </c>
      <c r="L912" s="128">
        <v>102</v>
      </c>
      <c r="M912" s="199">
        <f t="shared" si="14"/>
        <v>6222</v>
      </c>
      <c r="N912" s="157" t="s">
        <v>3191</v>
      </c>
      <c r="O912" s="157">
        <v>0</v>
      </c>
      <c r="P912" s="205"/>
      <c r="Q912" s="205"/>
      <c r="R912" s="205"/>
      <c r="S912" s="206"/>
    </row>
    <row r="913" spans="1:19" ht="29.1" customHeight="1">
      <c r="A913" s="166">
        <v>909</v>
      </c>
      <c r="B913" s="206"/>
      <c r="C913" s="206"/>
      <c r="D913" s="206"/>
      <c r="E913" s="206"/>
      <c r="F913" s="166" t="s">
        <v>3226</v>
      </c>
      <c r="G913" s="206" t="s">
        <v>3218</v>
      </c>
      <c r="H913" s="158" t="s">
        <v>1080</v>
      </c>
      <c r="I913" s="155" t="s">
        <v>166</v>
      </c>
      <c r="J913" s="201">
        <v>229.6</v>
      </c>
      <c r="K913" s="202">
        <v>34</v>
      </c>
      <c r="L913" s="199">
        <v>1220</v>
      </c>
      <c r="M913" s="199">
        <f t="shared" si="14"/>
        <v>41480</v>
      </c>
      <c r="N913" s="157" t="s">
        <v>1821</v>
      </c>
      <c r="O913" s="157">
        <v>0</v>
      </c>
      <c r="P913" s="205"/>
      <c r="Q913" s="205"/>
      <c r="R913" s="205"/>
      <c r="S913" s="206"/>
    </row>
    <row r="914" spans="1:19" ht="29.1" customHeight="1">
      <c r="A914" s="166">
        <v>910</v>
      </c>
      <c r="B914" s="206"/>
      <c r="C914" s="206"/>
      <c r="D914" s="206"/>
      <c r="E914" s="206"/>
      <c r="F914" s="166" t="s">
        <v>3226</v>
      </c>
      <c r="G914" s="206" t="s">
        <v>3218</v>
      </c>
      <c r="H914" s="158" t="s">
        <v>1005</v>
      </c>
      <c r="I914" s="155" t="s">
        <v>109</v>
      </c>
      <c r="J914" s="201">
        <v>170</v>
      </c>
      <c r="K914" s="201">
        <v>170</v>
      </c>
      <c r="L914" s="128">
        <v>102</v>
      </c>
      <c r="M914" s="199">
        <f t="shared" si="14"/>
        <v>17340</v>
      </c>
      <c r="N914" s="157" t="s">
        <v>3191</v>
      </c>
      <c r="O914" s="157">
        <v>0</v>
      </c>
      <c r="P914" s="205"/>
      <c r="Q914" s="205"/>
      <c r="R914" s="205"/>
      <c r="S914" s="206"/>
    </row>
    <row r="915" spans="1:19" ht="29.1" customHeight="1">
      <c r="A915" s="166">
        <v>911</v>
      </c>
      <c r="B915" s="206"/>
      <c r="C915" s="206"/>
      <c r="D915" s="206"/>
      <c r="E915" s="206"/>
      <c r="F915" s="166" t="s">
        <v>3226</v>
      </c>
      <c r="G915" s="206" t="s">
        <v>3218</v>
      </c>
      <c r="H915" s="158" t="s">
        <v>1079</v>
      </c>
      <c r="I915" s="155" t="s">
        <v>55</v>
      </c>
      <c r="J915" s="201">
        <v>1606.2</v>
      </c>
      <c r="K915" s="202">
        <v>307</v>
      </c>
      <c r="L915" s="199">
        <v>3930</v>
      </c>
      <c r="M915" s="199">
        <f t="shared" si="14"/>
        <v>1206510</v>
      </c>
      <c r="N915" s="157" t="s">
        <v>3489</v>
      </c>
      <c r="O915" s="157" t="s">
        <v>2282</v>
      </c>
      <c r="P915" s="205"/>
      <c r="Q915" s="205"/>
      <c r="R915" s="205"/>
      <c r="S915" s="206"/>
    </row>
    <row r="916" spans="1:19" ht="29.1" customHeight="1">
      <c r="A916" s="166">
        <v>912</v>
      </c>
      <c r="B916" s="206"/>
      <c r="C916" s="206"/>
      <c r="D916" s="206"/>
      <c r="E916" s="206"/>
      <c r="F916" s="166" t="s">
        <v>3226</v>
      </c>
      <c r="G916" s="206" t="s">
        <v>3218</v>
      </c>
      <c r="H916" s="158" t="s">
        <v>1078</v>
      </c>
      <c r="I916" s="155" t="s">
        <v>55</v>
      </c>
      <c r="J916" s="201">
        <v>2139.3000000000002</v>
      </c>
      <c r="K916" s="202">
        <v>369</v>
      </c>
      <c r="L916" s="199">
        <v>4080</v>
      </c>
      <c r="M916" s="199">
        <f t="shared" si="14"/>
        <v>1505520</v>
      </c>
      <c r="N916" s="157" t="s">
        <v>3648</v>
      </c>
      <c r="O916" s="157" t="s">
        <v>3936</v>
      </c>
      <c r="P916" s="205"/>
      <c r="Q916" s="205"/>
      <c r="R916" s="205"/>
      <c r="S916" s="206"/>
    </row>
    <row r="917" spans="1:19" ht="29.1" customHeight="1">
      <c r="A917" s="166">
        <v>913</v>
      </c>
      <c r="B917" s="206"/>
      <c r="C917" s="206"/>
      <c r="D917" s="206"/>
      <c r="E917" s="206"/>
      <c r="F917" s="166" t="s">
        <v>3226</v>
      </c>
      <c r="G917" s="206" t="s">
        <v>3218</v>
      </c>
      <c r="H917" s="158" t="s">
        <v>1077</v>
      </c>
      <c r="I917" s="155" t="s">
        <v>55</v>
      </c>
      <c r="J917" s="201">
        <v>2701.8</v>
      </c>
      <c r="K917" s="202">
        <v>469</v>
      </c>
      <c r="L917" s="199">
        <v>4090</v>
      </c>
      <c r="M917" s="199">
        <f t="shared" si="14"/>
        <v>1918210</v>
      </c>
      <c r="N917" s="157" t="s">
        <v>3648</v>
      </c>
      <c r="O917" s="157" t="s">
        <v>3936</v>
      </c>
      <c r="P917" s="205"/>
      <c r="Q917" s="205"/>
      <c r="R917" s="205"/>
      <c r="S917" s="206"/>
    </row>
    <row r="918" spans="1:19" ht="29.1" customHeight="1">
      <c r="A918" s="166">
        <v>914</v>
      </c>
      <c r="B918" s="206"/>
      <c r="C918" s="206"/>
      <c r="D918" s="206"/>
      <c r="E918" s="206"/>
      <c r="F918" s="166" t="s">
        <v>3226</v>
      </c>
      <c r="G918" s="206" t="s">
        <v>3218</v>
      </c>
      <c r="H918" s="158" t="s">
        <v>1076</v>
      </c>
      <c r="I918" s="155" t="s">
        <v>55</v>
      </c>
      <c r="J918" s="201">
        <v>3413.6</v>
      </c>
      <c r="K918" s="202">
        <v>626</v>
      </c>
      <c r="L918" s="199">
        <v>4020</v>
      </c>
      <c r="M918" s="199">
        <f t="shared" si="14"/>
        <v>2516520</v>
      </c>
      <c r="N918" s="157" t="s">
        <v>3503</v>
      </c>
      <c r="O918" s="157"/>
      <c r="P918" s="205"/>
      <c r="Q918" s="205"/>
      <c r="R918" s="205"/>
      <c r="S918" s="206"/>
    </row>
    <row r="919" spans="1:19" ht="29.1" customHeight="1">
      <c r="A919" s="166">
        <v>915</v>
      </c>
      <c r="B919" s="206"/>
      <c r="C919" s="206"/>
      <c r="D919" s="206"/>
      <c r="E919" s="206"/>
      <c r="F919" s="166" t="s">
        <v>3226</v>
      </c>
      <c r="G919" s="206" t="s">
        <v>3218</v>
      </c>
      <c r="H919" s="158" t="s">
        <v>1075</v>
      </c>
      <c r="I919" s="155" t="s">
        <v>55</v>
      </c>
      <c r="J919" s="201">
        <v>3492</v>
      </c>
      <c r="K919" s="202">
        <v>761</v>
      </c>
      <c r="L919" s="199">
        <v>3920</v>
      </c>
      <c r="M919" s="199">
        <f t="shared" si="14"/>
        <v>2983120</v>
      </c>
      <c r="N919" s="157" t="s">
        <v>3503</v>
      </c>
      <c r="O919" s="157" t="s">
        <v>3835</v>
      </c>
      <c r="P919" s="205"/>
      <c r="Q919" s="205"/>
      <c r="R919" s="205"/>
      <c r="S919" s="206"/>
    </row>
    <row r="920" spans="1:19" ht="29.1" customHeight="1">
      <c r="A920" s="166">
        <v>916</v>
      </c>
      <c r="B920" s="206"/>
      <c r="C920" s="206"/>
      <c r="D920" s="206"/>
      <c r="E920" s="206"/>
      <c r="F920" s="166" t="s">
        <v>3226</v>
      </c>
      <c r="G920" s="206" t="s">
        <v>3218</v>
      </c>
      <c r="H920" s="158" t="s">
        <v>1074</v>
      </c>
      <c r="I920" s="155" t="s">
        <v>55</v>
      </c>
      <c r="J920" s="201">
        <v>1110.5</v>
      </c>
      <c r="K920" s="202">
        <v>345</v>
      </c>
      <c r="L920" s="199">
        <v>4050</v>
      </c>
      <c r="M920" s="199">
        <f t="shared" si="14"/>
        <v>1397250</v>
      </c>
      <c r="N920" s="157" t="s">
        <v>3180</v>
      </c>
      <c r="O920" s="157">
        <v>0</v>
      </c>
      <c r="P920" s="205"/>
      <c r="Q920" s="205"/>
      <c r="R920" s="205"/>
      <c r="S920" s="206"/>
    </row>
    <row r="921" spans="1:19" ht="29.1" customHeight="1">
      <c r="A921" s="166">
        <v>917</v>
      </c>
      <c r="B921" s="206"/>
      <c r="C921" s="206"/>
      <c r="D921" s="206"/>
      <c r="E921" s="206"/>
      <c r="F921" s="166" t="s">
        <v>3226</v>
      </c>
      <c r="G921" s="206" t="s">
        <v>3218</v>
      </c>
      <c r="H921" s="158" t="s">
        <v>998</v>
      </c>
      <c r="I921" s="155" t="s">
        <v>55</v>
      </c>
      <c r="J921" s="201">
        <v>159</v>
      </c>
      <c r="K921" s="201">
        <v>159</v>
      </c>
      <c r="L921" s="128">
        <v>2170</v>
      </c>
      <c r="M921" s="199">
        <f t="shared" si="14"/>
        <v>345030</v>
      </c>
      <c r="N921" s="157" t="s">
        <v>3191</v>
      </c>
      <c r="O921" s="157">
        <v>0</v>
      </c>
      <c r="P921" s="205"/>
      <c r="Q921" s="205"/>
      <c r="R921" s="205"/>
      <c r="S921" s="206"/>
    </row>
    <row r="922" spans="1:19" ht="29.1" customHeight="1">
      <c r="A922" s="166">
        <v>918</v>
      </c>
      <c r="B922" s="206"/>
      <c r="C922" s="206"/>
      <c r="D922" s="206"/>
      <c r="E922" s="206"/>
      <c r="F922" s="166" t="s">
        <v>3226</v>
      </c>
      <c r="G922" s="206" t="s">
        <v>3218</v>
      </c>
      <c r="H922" s="158" t="s">
        <v>1063</v>
      </c>
      <c r="I922" s="155" t="s">
        <v>119</v>
      </c>
      <c r="J922" s="201">
        <v>1119</v>
      </c>
      <c r="K922" s="202">
        <v>1001</v>
      </c>
      <c r="L922" s="199">
        <v>102</v>
      </c>
      <c r="M922" s="199">
        <f t="shared" si="14"/>
        <v>102102</v>
      </c>
      <c r="N922" s="157" t="s">
        <v>3191</v>
      </c>
      <c r="O922" s="157">
        <v>0</v>
      </c>
      <c r="P922" s="205"/>
      <c r="Q922" s="205"/>
      <c r="R922" s="205"/>
      <c r="S922" s="206"/>
    </row>
    <row r="923" spans="1:19" ht="29.1" customHeight="1">
      <c r="A923" s="166">
        <v>919</v>
      </c>
      <c r="B923" s="206"/>
      <c r="C923" s="206"/>
      <c r="D923" s="206"/>
      <c r="E923" s="206"/>
      <c r="F923" s="166" t="s">
        <v>3226</v>
      </c>
      <c r="G923" s="206" t="s">
        <v>3218</v>
      </c>
      <c r="H923" s="158" t="s">
        <v>999</v>
      </c>
      <c r="I923" s="155" t="s">
        <v>109</v>
      </c>
      <c r="J923" s="201">
        <v>35</v>
      </c>
      <c r="K923" s="201">
        <v>35</v>
      </c>
      <c r="L923" s="128">
        <v>2170</v>
      </c>
      <c r="M923" s="199">
        <f t="shared" si="14"/>
        <v>75950</v>
      </c>
      <c r="N923" s="157" t="s">
        <v>3191</v>
      </c>
      <c r="O923" s="157">
        <v>0</v>
      </c>
      <c r="P923" s="205"/>
      <c r="Q923" s="205"/>
      <c r="R923" s="205"/>
      <c r="S923" s="206"/>
    </row>
    <row r="924" spans="1:19" ht="29.1" customHeight="1">
      <c r="A924" s="166">
        <v>920</v>
      </c>
      <c r="B924" s="206"/>
      <c r="C924" s="206"/>
      <c r="D924" s="206"/>
      <c r="E924" s="206"/>
      <c r="F924" s="166" t="s">
        <v>3226</v>
      </c>
      <c r="G924" s="206" t="s">
        <v>3218</v>
      </c>
      <c r="H924" s="158" t="s">
        <v>1127</v>
      </c>
      <c r="I924" s="155" t="s">
        <v>109</v>
      </c>
      <c r="J924" s="201">
        <v>588</v>
      </c>
      <c r="K924" s="202">
        <v>32</v>
      </c>
      <c r="L924" s="199">
        <v>102</v>
      </c>
      <c r="M924" s="199">
        <f t="shared" si="14"/>
        <v>3264</v>
      </c>
      <c r="N924" s="157" t="s">
        <v>3191</v>
      </c>
      <c r="O924" s="157">
        <v>0</v>
      </c>
      <c r="P924" s="205"/>
      <c r="Q924" s="205"/>
      <c r="R924" s="205"/>
      <c r="S924" s="206"/>
    </row>
    <row r="925" spans="1:19" ht="29.1" customHeight="1">
      <c r="A925" s="166">
        <v>921</v>
      </c>
      <c r="B925" s="206"/>
      <c r="C925" s="206"/>
      <c r="D925" s="206"/>
      <c r="E925" s="206"/>
      <c r="F925" s="166" t="s">
        <v>3226</v>
      </c>
      <c r="G925" s="206" t="s">
        <v>3218</v>
      </c>
      <c r="H925" s="158" t="s">
        <v>996</v>
      </c>
      <c r="I925" s="155" t="s">
        <v>54</v>
      </c>
      <c r="J925" s="201">
        <v>60</v>
      </c>
      <c r="K925" s="201">
        <v>60</v>
      </c>
      <c r="L925" s="128">
        <v>2170</v>
      </c>
      <c r="M925" s="199">
        <f t="shared" si="14"/>
        <v>130200</v>
      </c>
      <c r="N925" s="157" t="s">
        <v>3191</v>
      </c>
      <c r="O925" s="157">
        <v>0</v>
      </c>
      <c r="P925" s="205"/>
      <c r="Q925" s="205"/>
      <c r="R925" s="205"/>
      <c r="S925" s="206"/>
    </row>
    <row r="926" spans="1:19" ht="29.1" customHeight="1">
      <c r="A926" s="166">
        <v>922</v>
      </c>
      <c r="B926" s="206"/>
      <c r="C926" s="206"/>
      <c r="D926" s="206"/>
      <c r="E926" s="206"/>
      <c r="F926" s="166" t="s">
        <v>3226</v>
      </c>
      <c r="G926" s="206" t="s">
        <v>3218</v>
      </c>
      <c r="H926" s="158" t="s">
        <v>997</v>
      </c>
      <c r="I926" s="155" t="s">
        <v>119</v>
      </c>
      <c r="J926" s="201">
        <v>212</v>
      </c>
      <c r="K926" s="202">
        <v>57</v>
      </c>
      <c r="L926" s="199">
        <v>2170</v>
      </c>
      <c r="M926" s="199">
        <f t="shared" si="14"/>
        <v>123690</v>
      </c>
      <c r="N926" s="157" t="s">
        <v>3685</v>
      </c>
      <c r="O926" s="157" t="s">
        <v>3679</v>
      </c>
      <c r="P926" s="205"/>
      <c r="Q926" s="205"/>
      <c r="R926" s="205"/>
      <c r="S926" s="206"/>
    </row>
    <row r="927" spans="1:19" ht="29.1" customHeight="1">
      <c r="A927" s="166">
        <v>923</v>
      </c>
      <c r="B927" s="206"/>
      <c r="C927" s="206"/>
      <c r="D927" s="206"/>
      <c r="E927" s="206"/>
      <c r="F927" s="166" t="s">
        <v>3226</v>
      </c>
      <c r="G927" s="206" t="s">
        <v>3218</v>
      </c>
      <c r="H927" s="158" t="s">
        <v>995</v>
      </c>
      <c r="I927" s="155" t="s">
        <v>54</v>
      </c>
      <c r="J927" s="201">
        <v>70</v>
      </c>
      <c r="K927" s="201">
        <v>70</v>
      </c>
      <c r="L927" s="128">
        <v>2170</v>
      </c>
      <c r="M927" s="199">
        <f t="shared" si="14"/>
        <v>151900</v>
      </c>
      <c r="N927" s="157" t="s">
        <v>3191</v>
      </c>
      <c r="O927" s="157">
        <v>0</v>
      </c>
      <c r="P927" s="205"/>
      <c r="Q927" s="205"/>
      <c r="R927" s="205"/>
      <c r="S927" s="206"/>
    </row>
    <row r="928" spans="1:19" ht="29.1" customHeight="1">
      <c r="A928" s="166">
        <v>924</v>
      </c>
      <c r="B928" s="206"/>
      <c r="C928" s="206"/>
      <c r="D928" s="206"/>
      <c r="E928" s="206"/>
      <c r="F928" s="166" t="s">
        <v>3226</v>
      </c>
      <c r="G928" s="206" t="s">
        <v>3218</v>
      </c>
      <c r="H928" s="158" t="s">
        <v>994</v>
      </c>
      <c r="I928" s="155" t="s">
        <v>119</v>
      </c>
      <c r="J928" s="201">
        <v>63</v>
      </c>
      <c r="K928" s="201">
        <v>63</v>
      </c>
      <c r="L928" s="128">
        <v>2170</v>
      </c>
      <c r="M928" s="199">
        <f t="shared" si="14"/>
        <v>136710</v>
      </c>
      <c r="N928" s="157" t="s">
        <v>3191</v>
      </c>
      <c r="O928" s="157">
        <v>0</v>
      </c>
      <c r="P928" s="205"/>
      <c r="Q928" s="205"/>
      <c r="R928" s="205"/>
      <c r="S928" s="206"/>
    </row>
    <row r="929" spans="1:19" ht="29.1" customHeight="1">
      <c r="A929" s="166">
        <v>925</v>
      </c>
      <c r="B929" s="206"/>
      <c r="C929" s="206"/>
      <c r="D929" s="206"/>
      <c r="E929" s="206"/>
      <c r="F929" s="166" t="s">
        <v>3226</v>
      </c>
      <c r="G929" s="206" t="s">
        <v>3218</v>
      </c>
      <c r="H929" s="158" t="s">
        <v>992</v>
      </c>
      <c r="I929" s="155" t="s">
        <v>119</v>
      </c>
      <c r="J929" s="201">
        <v>281</v>
      </c>
      <c r="K929" s="202">
        <v>55</v>
      </c>
      <c r="L929" s="199">
        <v>2170</v>
      </c>
      <c r="M929" s="199">
        <f t="shared" si="14"/>
        <v>119350</v>
      </c>
      <c r="N929" s="157" t="s">
        <v>3233</v>
      </c>
      <c r="O929" s="157" t="s">
        <v>3679</v>
      </c>
      <c r="P929" s="205"/>
      <c r="Q929" s="205"/>
      <c r="R929" s="205"/>
      <c r="S929" s="206"/>
    </row>
    <row r="930" spans="1:19" ht="29.1" customHeight="1">
      <c r="A930" s="166">
        <v>926</v>
      </c>
      <c r="B930" s="206"/>
      <c r="C930" s="206"/>
      <c r="D930" s="206"/>
      <c r="E930" s="206"/>
      <c r="F930" s="166" t="s">
        <v>3226</v>
      </c>
      <c r="G930" s="206" t="s">
        <v>3218</v>
      </c>
      <c r="H930" s="158" t="s">
        <v>993</v>
      </c>
      <c r="I930" s="155" t="s">
        <v>54</v>
      </c>
      <c r="J930" s="201">
        <v>73</v>
      </c>
      <c r="K930" s="201">
        <v>73</v>
      </c>
      <c r="L930" s="128">
        <v>2170</v>
      </c>
      <c r="M930" s="199">
        <f t="shared" si="14"/>
        <v>158410</v>
      </c>
      <c r="N930" s="157" t="s">
        <v>3191</v>
      </c>
      <c r="O930" s="157">
        <v>0</v>
      </c>
      <c r="P930" s="205"/>
      <c r="Q930" s="205"/>
      <c r="R930" s="205"/>
      <c r="S930" s="206"/>
    </row>
    <row r="931" spans="1:19" ht="29.1" customHeight="1">
      <c r="A931" s="166">
        <v>927</v>
      </c>
      <c r="B931" s="206"/>
      <c r="C931" s="206"/>
      <c r="D931" s="206"/>
      <c r="E931" s="206"/>
      <c r="F931" s="166" t="s">
        <v>3226</v>
      </c>
      <c r="G931" s="206" t="s">
        <v>3218</v>
      </c>
      <c r="H931" s="158" t="s">
        <v>3125</v>
      </c>
      <c r="I931" s="155" t="s">
        <v>3</v>
      </c>
      <c r="J931" s="201">
        <v>8512</v>
      </c>
      <c r="K931" s="202">
        <v>34</v>
      </c>
      <c r="L931" s="199">
        <v>102</v>
      </c>
      <c r="M931" s="199">
        <f t="shared" si="14"/>
        <v>3468</v>
      </c>
      <c r="N931" s="157" t="s">
        <v>3191</v>
      </c>
      <c r="O931" s="157">
        <v>0</v>
      </c>
      <c r="P931" s="205"/>
      <c r="Q931" s="205"/>
      <c r="R931" s="205"/>
      <c r="S931" s="206"/>
    </row>
    <row r="932" spans="1:19" ht="29.1" customHeight="1">
      <c r="A932" s="166">
        <v>928</v>
      </c>
      <c r="B932" s="206"/>
      <c r="C932" s="206"/>
      <c r="D932" s="206"/>
      <c r="E932" s="206"/>
      <c r="F932" s="166" t="s">
        <v>3226</v>
      </c>
      <c r="G932" s="206" t="s">
        <v>3218</v>
      </c>
      <c r="H932" s="158" t="s">
        <v>966</v>
      </c>
      <c r="I932" s="155" t="s">
        <v>54</v>
      </c>
      <c r="J932" s="201">
        <v>105</v>
      </c>
      <c r="K932" s="201">
        <v>105</v>
      </c>
      <c r="L932" s="128">
        <v>2170</v>
      </c>
      <c r="M932" s="199">
        <f t="shared" si="14"/>
        <v>227850</v>
      </c>
      <c r="N932" s="157" t="s">
        <v>3191</v>
      </c>
      <c r="O932" s="157">
        <v>0</v>
      </c>
      <c r="P932" s="205"/>
      <c r="Q932" s="205"/>
      <c r="R932" s="205"/>
      <c r="S932" s="206"/>
    </row>
    <row r="933" spans="1:19" ht="29.1" customHeight="1">
      <c r="A933" s="166">
        <v>929</v>
      </c>
      <c r="B933" s="206"/>
      <c r="C933" s="206"/>
      <c r="D933" s="206"/>
      <c r="E933" s="206"/>
      <c r="F933" s="166" t="s">
        <v>3226</v>
      </c>
      <c r="G933" s="206" t="s">
        <v>3218</v>
      </c>
      <c r="H933" s="158" t="s">
        <v>220</v>
      </c>
      <c r="I933" s="155" t="s">
        <v>119</v>
      </c>
      <c r="J933" s="201">
        <v>221</v>
      </c>
      <c r="K933" s="202">
        <v>44</v>
      </c>
      <c r="L933" s="199">
        <v>2170</v>
      </c>
      <c r="M933" s="199">
        <f t="shared" si="14"/>
        <v>95480</v>
      </c>
      <c r="N933" s="157" t="s">
        <v>3233</v>
      </c>
      <c r="O933" s="157" t="s">
        <v>3679</v>
      </c>
      <c r="P933" s="205"/>
      <c r="Q933" s="205"/>
      <c r="R933" s="205"/>
      <c r="S933" s="206"/>
    </row>
    <row r="934" spans="1:19" ht="29.1" customHeight="1">
      <c r="A934" s="166">
        <v>930</v>
      </c>
      <c r="B934" s="206"/>
      <c r="C934" s="206"/>
      <c r="D934" s="206"/>
      <c r="E934" s="206"/>
      <c r="F934" s="166" t="s">
        <v>3226</v>
      </c>
      <c r="G934" s="206" t="s">
        <v>3218</v>
      </c>
      <c r="H934" s="158" t="s">
        <v>967</v>
      </c>
      <c r="I934" s="155" t="s">
        <v>119</v>
      </c>
      <c r="J934" s="201">
        <v>317</v>
      </c>
      <c r="K934" s="202">
        <v>104</v>
      </c>
      <c r="L934" s="199">
        <v>2170</v>
      </c>
      <c r="M934" s="199">
        <f t="shared" si="14"/>
        <v>225680</v>
      </c>
      <c r="N934" s="157" t="s">
        <v>3566</v>
      </c>
      <c r="O934" s="157" t="s">
        <v>3937</v>
      </c>
      <c r="P934" s="205"/>
      <c r="Q934" s="205"/>
      <c r="R934" s="205"/>
      <c r="S934" s="206"/>
    </row>
    <row r="935" spans="1:19" ht="29.1" customHeight="1">
      <c r="A935" s="166">
        <v>931</v>
      </c>
      <c r="B935" s="206"/>
      <c r="C935" s="206"/>
      <c r="D935" s="206"/>
      <c r="E935" s="206"/>
      <c r="F935" s="166" t="s">
        <v>3226</v>
      </c>
      <c r="G935" s="206" t="s">
        <v>3218</v>
      </c>
      <c r="H935" s="158" t="s">
        <v>968</v>
      </c>
      <c r="I935" s="155" t="s">
        <v>54</v>
      </c>
      <c r="J935" s="201">
        <v>198</v>
      </c>
      <c r="K935" s="201">
        <v>198</v>
      </c>
      <c r="L935" s="128">
        <v>2170</v>
      </c>
      <c r="M935" s="199">
        <f t="shared" si="14"/>
        <v>429660</v>
      </c>
      <c r="N935" s="157" t="s">
        <v>3191</v>
      </c>
      <c r="O935" s="157">
        <v>0</v>
      </c>
      <c r="P935" s="205"/>
      <c r="Q935" s="205"/>
      <c r="R935" s="205"/>
      <c r="S935" s="206"/>
    </row>
    <row r="936" spans="1:19" ht="29.1" customHeight="1">
      <c r="A936" s="166">
        <v>932</v>
      </c>
      <c r="B936" s="206"/>
      <c r="C936" s="206"/>
      <c r="D936" s="206"/>
      <c r="E936" s="206"/>
      <c r="F936" s="166" t="s">
        <v>3226</v>
      </c>
      <c r="G936" s="206" t="s">
        <v>3218</v>
      </c>
      <c r="H936" s="158" t="s">
        <v>969</v>
      </c>
      <c r="I936" s="155" t="s">
        <v>54</v>
      </c>
      <c r="J936" s="201">
        <v>102</v>
      </c>
      <c r="K936" s="201">
        <v>102</v>
      </c>
      <c r="L936" s="128">
        <v>2170</v>
      </c>
      <c r="M936" s="199">
        <f t="shared" si="14"/>
        <v>221340</v>
      </c>
      <c r="N936" s="157" t="s">
        <v>3191</v>
      </c>
      <c r="O936" s="157">
        <v>0</v>
      </c>
      <c r="P936" s="205"/>
      <c r="Q936" s="205"/>
      <c r="R936" s="205"/>
      <c r="S936" s="206"/>
    </row>
    <row r="937" spans="1:19" ht="29.1" customHeight="1">
      <c r="A937" s="166">
        <v>933</v>
      </c>
      <c r="B937" s="206"/>
      <c r="C937" s="206"/>
      <c r="D937" s="206"/>
      <c r="E937" s="206"/>
      <c r="F937" s="166" t="s">
        <v>3226</v>
      </c>
      <c r="G937" s="206" t="s">
        <v>3218</v>
      </c>
      <c r="H937" s="158" t="s">
        <v>970</v>
      </c>
      <c r="I937" s="155" t="s">
        <v>119</v>
      </c>
      <c r="J937" s="201">
        <v>618</v>
      </c>
      <c r="K937" s="202">
        <v>74</v>
      </c>
      <c r="L937" s="199">
        <v>2170</v>
      </c>
      <c r="M937" s="199">
        <f t="shared" si="14"/>
        <v>160580</v>
      </c>
      <c r="N937" s="157" t="s">
        <v>3708</v>
      </c>
      <c r="O937" s="157">
        <v>0</v>
      </c>
      <c r="P937" s="205"/>
      <c r="Q937" s="205"/>
      <c r="R937" s="205"/>
      <c r="S937" s="206"/>
    </row>
    <row r="938" spans="1:19" ht="29.1" customHeight="1">
      <c r="A938" s="166">
        <v>934</v>
      </c>
      <c r="B938" s="206"/>
      <c r="C938" s="206"/>
      <c r="D938" s="206"/>
      <c r="E938" s="206"/>
      <c r="F938" s="166" t="s">
        <v>3226</v>
      </c>
      <c r="G938" s="206" t="s">
        <v>3218</v>
      </c>
      <c r="H938" s="158" t="s">
        <v>973</v>
      </c>
      <c r="I938" s="155" t="s">
        <v>55</v>
      </c>
      <c r="J938" s="201">
        <v>640</v>
      </c>
      <c r="K938" s="201">
        <v>640</v>
      </c>
      <c r="L938" s="128">
        <v>2170</v>
      </c>
      <c r="M938" s="199">
        <f t="shared" si="14"/>
        <v>1388800</v>
      </c>
      <c r="N938" s="157" t="s">
        <v>3191</v>
      </c>
      <c r="O938" s="157">
        <v>0</v>
      </c>
      <c r="P938" s="205"/>
      <c r="Q938" s="205"/>
      <c r="R938" s="205"/>
      <c r="S938" s="206"/>
    </row>
    <row r="939" spans="1:19" ht="29.1" customHeight="1">
      <c r="A939" s="166">
        <v>935</v>
      </c>
      <c r="B939" s="206"/>
      <c r="C939" s="206"/>
      <c r="D939" s="206"/>
      <c r="E939" s="206"/>
      <c r="F939" s="166" t="s">
        <v>3226</v>
      </c>
      <c r="G939" s="206" t="s">
        <v>3218</v>
      </c>
      <c r="H939" s="158" t="s">
        <v>971</v>
      </c>
      <c r="I939" s="155" t="s">
        <v>119</v>
      </c>
      <c r="J939" s="201">
        <v>114</v>
      </c>
      <c r="K939" s="202">
        <v>114</v>
      </c>
      <c r="L939" s="199">
        <v>2370</v>
      </c>
      <c r="M939" s="199">
        <f t="shared" si="14"/>
        <v>270180</v>
      </c>
      <c r="N939" s="157" t="s">
        <v>3474</v>
      </c>
      <c r="O939" s="157" t="s">
        <v>3938</v>
      </c>
      <c r="P939" s="205"/>
      <c r="Q939" s="205"/>
      <c r="R939" s="205"/>
      <c r="S939" s="206"/>
    </row>
    <row r="940" spans="1:19" ht="29.1" customHeight="1">
      <c r="A940" s="166">
        <v>936</v>
      </c>
      <c r="B940" s="206"/>
      <c r="C940" s="206"/>
      <c r="D940" s="206"/>
      <c r="E940" s="206"/>
      <c r="F940" s="166" t="s">
        <v>3226</v>
      </c>
      <c r="G940" s="206" t="s">
        <v>3218</v>
      </c>
      <c r="H940" s="158" t="s">
        <v>972</v>
      </c>
      <c r="I940" s="155" t="s">
        <v>119</v>
      </c>
      <c r="J940" s="201">
        <v>202</v>
      </c>
      <c r="K940" s="202">
        <v>202</v>
      </c>
      <c r="L940" s="199">
        <v>2570</v>
      </c>
      <c r="M940" s="199">
        <f t="shared" si="14"/>
        <v>519140</v>
      </c>
      <c r="N940" s="157" t="s">
        <v>3685</v>
      </c>
      <c r="O940" s="157" t="s">
        <v>3679</v>
      </c>
      <c r="P940" s="205"/>
      <c r="Q940" s="205"/>
      <c r="R940" s="205"/>
      <c r="S940" s="206"/>
    </row>
    <row r="941" spans="1:19" ht="29.1" customHeight="1">
      <c r="A941" s="166">
        <v>937</v>
      </c>
      <c r="B941" s="206"/>
      <c r="C941" s="206"/>
      <c r="D941" s="206"/>
      <c r="E941" s="206"/>
      <c r="F941" s="166" t="s">
        <v>3226</v>
      </c>
      <c r="G941" s="206" t="s">
        <v>3218</v>
      </c>
      <c r="H941" s="158" t="s">
        <v>1062</v>
      </c>
      <c r="I941" s="155" t="s">
        <v>119</v>
      </c>
      <c r="J941" s="201">
        <v>220</v>
      </c>
      <c r="K941" s="202">
        <v>128</v>
      </c>
      <c r="L941" s="199">
        <v>5440</v>
      </c>
      <c r="M941" s="199">
        <f t="shared" si="14"/>
        <v>696320</v>
      </c>
      <c r="N941" s="157" t="s">
        <v>3191</v>
      </c>
      <c r="O941" s="157">
        <v>0</v>
      </c>
      <c r="P941" s="205"/>
      <c r="Q941" s="205"/>
      <c r="R941" s="205"/>
      <c r="S941" s="206"/>
    </row>
    <row r="942" spans="1:19" ht="29.1" customHeight="1">
      <c r="A942" s="166">
        <v>938</v>
      </c>
      <c r="B942" s="206"/>
      <c r="C942" s="206"/>
      <c r="D942" s="206"/>
      <c r="E942" s="206"/>
      <c r="F942" s="166" t="s">
        <v>3226</v>
      </c>
      <c r="G942" s="206" t="s">
        <v>3218</v>
      </c>
      <c r="H942" s="158" t="s">
        <v>977</v>
      </c>
      <c r="I942" s="155" t="s">
        <v>55</v>
      </c>
      <c r="J942" s="201">
        <v>730</v>
      </c>
      <c r="K942" s="201">
        <v>730</v>
      </c>
      <c r="L942" s="128">
        <v>5440</v>
      </c>
      <c r="M942" s="199">
        <f t="shared" si="14"/>
        <v>3971200</v>
      </c>
      <c r="N942" s="157" t="s">
        <v>3191</v>
      </c>
      <c r="O942" s="157">
        <v>0</v>
      </c>
      <c r="P942" s="205"/>
      <c r="Q942" s="205"/>
      <c r="R942" s="205"/>
      <c r="S942" s="206"/>
    </row>
    <row r="943" spans="1:19" ht="29.1" customHeight="1">
      <c r="A943" s="166">
        <v>939</v>
      </c>
      <c r="B943" s="206"/>
      <c r="C943" s="206"/>
      <c r="D943" s="206"/>
      <c r="E943" s="206"/>
      <c r="F943" s="166" t="s">
        <v>3226</v>
      </c>
      <c r="G943" s="206" t="s">
        <v>3218</v>
      </c>
      <c r="H943" s="158" t="s">
        <v>978</v>
      </c>
      <c r="I943" s="155" t="s">
        <v>55</v>
      </c>
      <c r="J943" s="201">
        <v>182</v>
      </c>
      <c r="K943" s="201">
        <v>182</v>
      </c>
      <c r="L943" s="128">
        <v>5440</v>
      </c>
      <c r="M943" s="199">
        <f t="shared" si="14"/>
        <v>990080</v>
      </c>
      <c r="N943" s="157" t="s">
        <v>3181</v>
      </c>
      <c r="O943" s="157" t="s">
        <v>3203</v>
      </c>
      <c r="P943" s="205"/>
      <c r="Q943" s="205"/>
      <c r="R943" s="205"/>
      <c r="S943" s="206"/>
    </row>
    <row r="944" spans="1:19" ht="29.1" customHeight="1">
      <c r="A944" s="166">
        <v>940</v>
      </c>
      <c r="B944" s="206"/>
      <c r="C944" s="206"/>
      <c r="D944" s="206"/>
      <c r="E944" s="206"/>
      <c r="F944" s="166" t="s">
        <v>3226</v>
      </c>
      <c r="G944" s="206" t="s">
        <v>3218</v>
      </c>
      <c r="H944" s="158" t="s">
        <v>976</v>
      </c>
      <c r="I944" s="155" t="s">
        <v>119</v>
      </c>
      <c r="J944" s="201">
        <v>20</v>
      </c>
      <c r="K944" s="201">
        <v>17</v>
      </c>
      <c r="L944" s="128">
        <v>5440</v>
      </c>
      <c r="M944" s="199">
        <f t="shared" si="14"/>
        <v>92480</v>
      </c>
      <c r="N944" s="157" t="s">
        <v>3594</v>
      </c>
      <c r="O944" s="157" t="s">
        <v>3939</v>
      </c>
      <c r="P944" s="205"/>
      <c r="Q944" s="205"/>
      <c r="R944" s="205"/>
      <c r="S944" s="206"/>
    </row>
    <row r="945" spans="1:19" ht="29.1" customHeight="1">
      <c r="A945" s="166">
        <v>941</v>
      </c>
      <c r="B945" s="206"/>
      <c r="C945" s="206"/>
      <c r="D945" s="206"/>
      <c r="E945" s="206"/>
      <c r="F945" s="166" t="s">
        <v>3226</v>
      </c>
      <c r="G945" s="206" t="s">
        <v>3218</v>
      </c>
      <c r="H945" s="158" t="s">
        <v>210</v>
      </c>
      <c r="I945" s="155" t="s">
        <v>119</v>
      </c>
      <c r="J945" s="201">
        <v>17</v>
      </c>
      <c r="K945" s="202">
        <v>5</v>
      </c>
      <c r="L945" s="199">
        <v>5440</v>
      </c>
      <c r="M945" s="199">
        <f t="shared" si="14"/>
        <v>27200</v>
      </c>
      <c r="N945" s="157" t="s">
        <v>3685</v>
      </c>
      <c r="O945" s="157" t="s">
        <v>3679</v>
      </c>
      <c r="P945" s="205"/>
      <c r="Q945" s="205"/>
      <c r="R945" s="205"/>
      <c r="S945" s="206"/>
    </row>
    <row r="946" spans="1:19" ht="29.1" customHeight="1">
      <c r="A946" s="166">
        <v>942</v>
      </c>
      <c r="B946" s="206"/>
      <c r="C946" s="206"/>
      <c r="D946" s="206"/>
      <c r="E946" s="206"/>
      <c r="F946" s="166" t="s">
        <v>3226</v>
      </c>
      <c r="G946" s="206" t="s">
        <v>3218</v>
      </c>
      <c r="H946" s="158" t="s">
        <v>224</v>
      </c>
      <c r="I946" s="155" t="s">
        <v>119</v>
      </c>
      <c r="J946" s="201">
        <v>463</v>
      </c>
      <c r="K946" s="202">
        <v>22</v>
      </c>
      <c r="L946" s="199">
        <v>5440</v>
      </c>
      <c r="M946" s="199">
        <f t="shared" si="14"/>
        <v>119680</v>
      </c>
      <c r="N946" s="157" t="s">
        <v>3566</v>
      </c>
      <c r="O946" s="157" t="s">
        <v>3679</v>
      </c>
      <c r="P946" s="205"/>
      <c r="Q946" s="205"/>
      <c r="R946" s="205"/>
      <c r="S946" s="206"/>
    </row>
    <row r="947" spans="1:19" ht="29.1" customHeight="1">
      <c r="A947" s="166">
        <v>943</v>
      </c>
      <c r="B947" s="206"/>
      <c r="C947" s="206"/>
      <c r="D947" s="206"/>
      <c r="E947" s="206"/>
      <c r="F947" s="166" t="s">
        <v>3226</v>
      </c>
      <c r="G947" s="206" t="s">
        <v>3218</v>
      </c>
      <c r="H947" s="158" t="s">
        <v>975</v>
      </c>
      <c r="I947" s="155" t="s">
        <v>55</v>
      </c>
      <c r="J947" s="201">
        <v>157</v>
      </c>
      <c r="K947" s="202">
        <v>11</v>
      </c>
      <c r="L947" s="199">
        <v>17000</v>
      </c>
      <c r="M947" s="199">
        <f t="shared" si="14"/>
        <v>187000</v>
      </c>
      <c r="N947" s="157" t="s">
        <v>3454</v>
      </c>
      <c r="O947" s="157" t="s">
        <v>3679</v>
      </c>
      <c r="P947" s="205"/>
      <c r="Q947" s="205"/>
      <c r="R947" s="205"/>
      <c r="S947" s="206"/>
    </row>
    <row r="948" spans="1:19" ht="29.1" customHeight="1">
      <c r="A948" s="166">
        <v>944</v>
      </c>
      <c r="B948" s="206"/>
      <c r="C948" s="206"/>
      <c r="D948" s="206"/>
      <c r="E948" s="206"/>
      <c r="F948" s="166" t="s">
        <v>3226</v>
      </c>
      <c r="G948" s="206" t="s">
        <v>3218</v>
      </c>
      <c r="H948" s="158" t="s">
        <v>979</v>
      </c>
      <c r="I948" s="155" t="s">
        <v>55</v>
      </c>
      <c r="J948" s="201">
        <v>110</v>
      </c>
      <c r="K948" s="202">
        <v>54</v>
      </c>
      <c r="L948" s="199">
        <v>17200</v>
      </c>
      <c r="M948" s="199">
        <f t="shared" si="14"/>
        <v>928800</v>
      </c>
      <c r="N948" s="157" t="s">
        <v>3454</v>
      </c>
      <c r="O948" s="157" t="s">
        <v>3679</v>
      </c>
      <c r="P948" s="205"/>
      <c r="Q948" s="205"/>
      <c r="R948" s="205"/>
      <c r="S948" s="206"/>
    </row>
    <row r="949" spans="1:19" ht="29.1" customHeight="1">
      <c r="A949" s="166">
        <v>945</v>
      </c>
      <c r="B949" s="206"/>
      <c r="C949" s="206"/>
      <c r="D949" s="206"/>
      <c r="E949" s="206"/>
      <c r="F949" s="166" t="s">
        <v>3226</v>
      </c>
      <c r="G949" s="206" t="s">
        <v>3218</v>
      </c>
      <c r="H949" s="158" t="s">
        <v>981</v>
      </c>
      <c r="I949" s="155" t="s">
        <v>55</v>
      </c>
      <c r="J949" s="201">
        <v>454</v>
      </c>
      <c r="K949" s="202">
        <v>49</v>
      </c>
      <c r="L949" s="199">
        <v>17200</v>
      </c>
      <c r="M949" s="199">
        <f t="shared" si="14"/>
        <v>842800</v>
      </c>
      <c r="N949" s="157" t="s">
        <v>3454</v>
      </c>
      <c r="O949" s="157" t="s">
        <v>3940</v>
      </c>
      <c r="P949" s="205"/>
      <c r="Q949" s="205"/>
      <c r="R949" s="205"/>
      <c r="S949" s="206"/>
    </row>
    <row r="950" spans="1:19" ht="29.1" customHeight="1">
      <c r="A950" s="166">
        <v>946</v>
      </c>
      <c r="B950" s="206"/>
      <c r="C950" s="206"/>
      <c r="D950" s="206"/>
      <c r="E950" s="206"/>
      <c r="F950" s="166" t="s">
        <v>3226</v>
      </c>
      <c r="G950" s="206" t="s">
        <v>3218</v>
      </c>
      <c r="H950" s="158" t="s">
        <v>980</v>
      </c>
      <c r="I950" s="155" t="s">
        <v>55</v>
      </c>
      <c r="J950" s="201">
        <v>522</v>
      </c>
      <c r="K950" s="201">
        <v>522</v>
      </c>
      <c r="L950" s="128">
        <v>5440</v>
      </c>
      <c r="M950" s="199">
        <f t="shared" si="14"/>
        <v>2839680</v>
      </c>
      <c r="N950" s="157" t="s">
        <v>3191</v>
      </c>
      <c r="O950" s="157">
        <v>0</v>
      </c>
      <c r="P950" s="205"/>
      <c r="Q950" s="205"/>
      <c r="R950" s="205"/>
      <c r="S950" s="206"/>
    </row>
    <row r="951" spans="1:19" ht="29.1" customHeight="1">
      <c r="A951" s="166">
        <v>947</v>
      </c>
      <c r="B951" s="206"/>
      <c r="C951" s="206"/>
      <c r="D951" s="206"/>
      <c r="E951" s="206"/>
      <c r="F951" s="166" t="s">
        <v>3226</v>
      </c>
      <c r="G951" s="206" t="s">
        <v>3218</v>
      </c>
      <c r="H951" s="158" t="s">
        <v>982</v>
      </c>
      <c r="I951" s="155" t="s">
        <v>55</v>
      </c>
      <c r="J951" s="201">
        <v>32</v>
      </c>
      <c r="K951" s="201">
        <v>32</v>
      </c>
      <c r="L951" s="128">
        <v>7700</v>
      </c>
      <c r="M951" s="199">
        <f t="shared" si="14"/>
        <v>246400</v>
      </c>
      <c r="N951" s="157" t="s">
        <v>3191</v>
      </c>
      <c r="O951" s="157">
        <v>0</v>
      </c>
      <c r="P951" s="205"/>
      <c r="Q951" s="205"/>
      <c r="R951" s="205"/>
      <c r="S951" s="206"/>
    </row>
    <row r="952" spans="1:19" ht="29.1" customHeight="1">
      <c r="A952" s="166">
        <v>948</v>
      </c>
      <c r="B952" s="206"/>
      <c r="C952" s="206"/>
      <c r="D952" s="206"/>
      <c r="E952" s="206"/>
      <c r="F952" s="166" t="s">
        <v>3226</v>
      </c>
      <c r="G952" s="206" t="s">
        <v>3218</v>
      </c>
      <c r="H952" s="158" t="s">
        <v>983</v>
      </c>
      <c r="I952" s="155" t="s">
        <v>55</v>
      </c>
      <c r="J952" s="201">
        <v>126</v>
      </c>
      <c r="K952" s="201">
        <v>126</v>
      </c>
      <c r="L952" s="128">
        <v>2170</v>
      </c>
      <c r="M952" s="199">
        <f t="shared" si="14"/>
        <v>273420</v>
      </c>
      <c r="N952" s="157" t="s">
        <v>3191</v>
      </c>
      <c r="O952" s="157">
        <v>0</v>
      </c>
      <c r="P952" s="205"/>
      <c r="Q952" s="205"/>
      <c r="R952" s="205"/>
      <c r="S952" s="206"/>
    </row>
    <row r="953" spans="1:19" ht="29.1" customHeight="1">
      <c r="A953" s="166">
        <v>949</v>
      </c>
      <c r="B953" s="206"/>
      <c r="C953" s="206"/>
      <c r="D953" s="206"/>
      <c r="E953" s="206"/>
      <c r="F953" s="166" t="s">
        <v>3226</v>
      </c>
      <c r="G953" s="206" t="s">
        <v>3218</v>
      </c>
      <c r="H953" s="158" t="s">
        <v>984</v>
      </c>
      <c r="I953" s="155" t="s">
        <v>55</v>
      </c>
      <c r="J953" s="201">
        <v>9</v>
      </c>
      <c r="K953" s="201">
        <v>9</v>
      </c>
      <c r="L953" s="128">
        <v>2170</v>
      </c>
      <c r="M953" s="199">
        <f t="shared" si="14"/>
        <v>19530</v>
      </c>
      <c r="N953" s="157" t="s">
        <v>3191</v>
      </c>
      <c r="O953" s="157">
        <v>0</v>
      </c>
      <c r="P953" s="205"/>
      <c r="Q953" s="205"/>
      <c r="R953" s="205"/>
      <c r="S953" s="206"/>
    </row>
    <row r="954" spans="1:19" ht="29.1" customHeight="1">
      <c r="A954" s="166">
        <v>950</v>
      </c>
      <c r="B954" s="206"/>
      <c r="C954" s="206"/>
      <c r="D954" s="206"/>
      <c r="E954" s="206"/>
      <c r="F954" s="166" t="s">
        <v>3226</v>
      </c>
      <c r="G954" s="206" t="s">
        <v>3218</v>
      </c>
      <c r="H954" s="158" t="s">
        <v>985</v>
      </c>
      <c r="I954" s="155" t="s">
        <v>55</v>
      </c>
      <c r="J954" s="201">
        <v>78</v>
      </c>
      <c r="K954" s="201">
        <v>78</v>
      </c>
      <c r="L954" s="128">
        <v>7380</v>
      </c>
      <c r="M954" s="199">
        <f t="shared" si="14"/>
        <v>575640</v>
      </c>
      <c r="N954" s="157" t="s">
        <v>3191</v>
      </c>
      <c r="O954" s="157">
        <v>0</v>
      </c>
      <c r="P954" s="205"/>
      <c r="Q954" s="205"/>
      <c r="R954" s="205"/>
      <c r="S954" s="206"/>
    </row>
    <row r="955" spans="1:19" ht="29.1" customHeight="1">
      <c r="A955" s="166">
        <v>951</v>
      </c>
      <c r="B955" s="206"/>
      <c r="C955" s="206"/>
      <c r="D955" s="206"/>
      <c r="E955" s="206"/>
      <c r="F955" s="166" t="s">
        <v>3226</v>
      </c>
      <c r="G955" s="206" t="s">
        <v>3218</v>
      </c>
      <c r="H955" s="158" t="s">
        <v>986</v>
      </c>
      <c r="I955" s="155" t="s">
        <v>55</v>
      </c>
      <c r="J955" s="201">
        <v>927</v>
      </c>
      <c r="K955" s="202">
        <v>28</v>
      </c>
      <c r="L955" s="199">
        <v>10300</v>
      </c>
      <c r="M955" s="199">
        <f t="shared" si="14"/>
        <v>288400</v>
      </c>
      <c r="N955" s="157" t="s">
        <v>3686</v>
      </c>
      <c r="O955" s="157" t="s">
        <v>2204</v>
      </c>
      <c r="P955" s="205"/>
      <c r="Q955" s="205"/>
      <c r="R955" s="205"/>
      <c r="S955" s="206"/>
    </row>
    <row r="956" spans="1:19" ht="29.1" customHeight="1">
      <c r="A956" s="166">
        <v>952</v>
      </c>
      <c r="B956" s="206"/>
      <c r="C956" s="206"/>
      <c r="D956" s="206"/>
      <c r="E956" s="206"/>
      <c r="F956" s="166" t="s">
        <v>3226</v>
      </c>
      <c r="G956" s="206" t="s">
        <v>3218</v>
      </c>
      <c r="H956" s="158" t="s">
        <v>989</v>
      </c>
      <c r="I956" s="155" t="s">
        <v>55</v>
      </c>
      <c r="J956" s="201">
        <v>383</v>
      </c>
      <c r="K956" s="202">
        <v>11</v>
      </c>
      <c r="L956" s="199">
        <v>10400</v>
      </c>
      <c r="M956" s="199">
        <f t="shared" si="14"/>
        <v>114400</v>
      </c>
      <c r="N956" s="157" t="s">
        <v>3744</v>
      </c>
      <c r="O956" s="157" t="s">
        <v>3941</v>
      </c>
      <c r="P956" s="205"/>
      <c r="Q956" s="205"/>
      <c r="R956" s="205"/>
      <c r="S956" s="206"/>
    </row>
    <row r="957" spans="1:19" ht="29.1" customHeight="1">
      <c r="A957" s="166">
        <v>953</v>
      </c>
      <c r="B957" s="206"/>
      <c r="C957" s="206"/>
      <c r="D957" s="206"/>
      <c r="E957" s="206"/>
      <c r="F957" s="166" t="s">
        <v>3226</v>
      </c>
      <c r="G957" s="206" t="s">
        <v>3218</v>
      </c>
      <c r="H957" s="158" t="s">
        <v>988</v>
      </c>
      <c r="I957" s="155" t="s">
        <v>55</v>
      </c>
      <c r="J957" s="201">
        <v>51</v>
      </c>
      <c r="K957" s="202">
        <v>51</v>
      </c>
      <c r="L957" s="199">
        <v>7260</v>
      </c>
      <c r="M957" s="199">
        <f t="shared" si="14"/>
        <v>370260</v>
      </c>
      <c r="N957" s="157" t="s">
        <v>3191</v>
      </c>
      <c r="O957" s="157">
        <v>0</v>
      </c>
      <c r="P957" s="205"/>
      <c r="Q957" s="205"/>
      <c r="R957" s="205"/>
      <c r="S957" s="206"/>
    </row>
    <row r="958" spans="1:19" ht="29.1" customHeight="1">
      <c r="A958" s="166">
        <v>954</v>
      </c>
      <c r="B958" s="206"/>
      <c r="C958" s="206"/>
      <c r="D958" s="206"/>
      <c r="E958" s="206"/>
      <c r="F958" s="166" t="s">
        <v>3226</v>
      </c>
      <c r="G958" s="206" t="s">
        <v>3218</v>
      </c>
      <c r="H958" s="158" t="s">
        <v>987</v>
      </c>
      <c r="I958" s="155" t="s">
        <v>55</v>
      </c>
      <c r="J958" s="201">
        <v>221</v>
      </c>
      <c r="K958" s="201">
        <v>218</v>
      </c>
      <c r="L958" s="128">
        <v>2170</v>
      </c>
      <c r="M958" s="199">
        <f t="shared" si="14"/>
        <v>473060</v>
      </c>
      <c r="N958" s="157" t="s">
        <v>3191</v>
      </c>
      <c r="O958" s="157">
        <v>0</v>
      </c>
      <c r="P958" s="205"/>
      <c r="Q958" s="205"/>
      <c r="R958" s="205"/>
      <c r="S958" s="206"/>
    </row>
    <row r="959" spans="1:19" ht="29.1" customHeight="1">
      <c r="A959" s="166">
        <v>955</v>
      </c>
      <c r="B959" s="206"/>
      <c r="C959" s="206"/>
      <c r="D959" s="206"/>
      <c r="E959" s="206"/>
      <c r="F959" s="166" t="s">
        <v>3226</v>
      </c>
      <c r="G959" s="206" t="s">
        <v>3218</v>
      </c>
      <c r="H959" s="158" t="s">
        <v>990</v>
      </c>
      <c r="I959" s="155" t="s">
        <v>55</v>
      </c>
      <c r="J959" s="201">
        <v>139</v>
      </c>
      <c r="K959" s="202">
        <v>62</v>
      </c>
      <c r="L959" s="199">
        <v>2170</v>
      </c>
      <c r="M959" s="199">
        <f t="shared" si="14"/>
        <v>134540</v>
      </c>
      <c r="N959" s="157" t="s">
        <v>3191</v>
      </c>
      <c r="O959" s="157">
        <v>0</v>
      </c>
      <c r="P959" s="205"/>
      <c r="Q959" s="205"/>
      <c r="R959" s="205"/>
      <c r="S959" s="206"/>
    </row>
    <row r="960" spans="1:19" ht="29.1" customHeight="1">
      <c r="A960" s="166">
        <v>956</v>
      </c>
      <c r="B960" s="206"/>
      <c r="C960" s="206"/>
      <c r="D960" s="206"/>
      <c r="E960" s="206"/>
      <c r="F960" s="166" t="s">
        <v>3226</v>
      </c>
      <c r="G960" s="206" t="s">
        <v>3218</v>
      </c>
      <c r="H960" s="158" t="s">
        <v>1059</v>
      </c>
      <c r="I960" s="155" t="s">
        <v>370</v>
      </c>
      <c r="J960" s="201">
        <v>48084</v>
      </c>
      <c r="K960" s="202">
        <v>1101</v>
      </c>
      <c r="L960" s="199">
        <v>2570</v>
      </c>
      <c r="M960" s="199">
        <f t="shared" si="14"/>
        <v>2829570</v>
      </c>
      <c r="N960" s="157" t="s">
        <v>3191</v>
      </c>
      <c r="O960" s="157">
        <v>0</v>
      </c>
      <c r="P960" s="205"/>
      <c r="Q960" s="205"/>
      <c r="R960" s="205"/>
      <c r="S960" s="206"/>
    </row>
    <row r="961" spans="1:19" ht="29.1" customHeight="1">
      <c r="A961" s="166">
        <v>957</v>
      </c>
      <c r="B961" s="206"/>
      <c r="C961" s="206"/>
      <c r="D961" s="206"/>
      <c r="E961" s="206"/>
      <c r="F961" s="166" t="s">
        <v>3226</v>
      </c>
      <c r="G961" s="206" t="s">
        <v>3218</v>
      </c>
      <c r="H961" s="158" t="s">
        <v>963</v>
      </c>
      <c r="I961" s="155" t="s">
        <v>55</v>
      </c>
      <c r="J961" s="201">
        <v>46</v>
      </c>
      <c r="K961" s="201">
        <v>46</v>
      </c>
      <c r="L961" s="128">
        <v>2570</v>
      </c>
      <c r="M961" s="199">
        <f t="shared" si="14"/>
        <v>118220</v>
      </c>
      <c r="N961" s="157" t="s">
        <v>3191</v>
      </c>
      <c r="O961" s="157">
        <v>0</v>
      </c>
      <c r="P961" s="205"/>
      <c r="Q961" s="205"/>
      <c r="R961" s="205"/>
      <c r="S961" s="206"/>
    </row>
    <row r="962" spans="1:19" ht="29.1" customHeight="1">
      <c r="A962" s="166">
        <v>958</v>
      </c>
      <c r="B962" s="206"/>
      <c r="C962" s="206"/>
      <c r="D962" s="206"/>
      <c r="E962" s="206"/>
      <c r="F962" s="166" t="s">
        <v>3226</v>
      </c>
      <c r="G962" s="206" t="s">
        <v>3218</v>
      </c>
      <c r="H962" s="158" t="s">
        <v>964</v>
      </c>
      <c r="I962" s="155" t="s">
        <v>55</v>
      </c>
      <c r="J962" s="201">
        <v>16</v>
      </c>
      <c r="K962" s="201">
        <v>16</v>
      </c>
      <c r="L962" s="128">
        <v>6630</v>
      </c>
      <c r="M962" s="199">
        <f t="shared" si="14"/>
        <v>106080</v>
      </c>
      <c r="N962" s="157" t="s">
        <v>3191</v>
      </c>
      <c r="O962" s="157">
        <v>0</v>
      </c>
      <c r="P962" s="205"/>
      <c r="Q962" s="205"/>
      <c r="R962" s="205"/>
      <c r="S962" s="206"/>
    </row>
    <row r="963" spans="1:19" ht="29.1" customHeight="1">
      <c r="A963" s="166">
        <v>959</v>
      </c>
      <c r="B963" s="206"/>
      <c r="C963" s="206"/>
      <c r="D963" s="206"/>
      <c r="E963" s="206"/>
      <c r="F963" s="166" t="s">
        <v>3226</v>
      </c>
      <c r="G963" s="206" t="s">
        <v>3218</v>
      </c>
      <c r="H963" s="158" t="s">
        <v>962</v>
      </c>
      <c r="I963" s="155" t="s">
        <v>370</v>
      </c>
      <c r="J963" s="201">
        <v>291</v>
      </c>
      <c r="K963" s="202">
        <v>139</v>
      </c>
      <c r="L963" s="199">
        <v>2570</v>
      </c>
      <c r="M963" s="199">
        <f t="shared" si="14"/>
        <v>357230</v>
      </c>
      <c r="N963" s="157" t="s">
        <v>3179</v>
      </c>
      <c r="O963" s="157">
        <v>0</v>
      </c>
      <c r="P963" s="205"/>
      <c r="Q963" s="205"/>
      <c r="R963" s="205"/>
      <c r="S963" s="206"/>
    </row>
    <row r="964" spans="1:19" ht="29.1" customHeight="1">
      <c r="A964" s="166">
        <v>960</v>
      </c>
      <c r="B964" s="206"/>
      <c r="C964" s="206"/>
      <c r="D964" s="206"/>
      <c r="E964" s="206"/>
      <c r="F964" s="166" t="s">
        <v>3226</v>
      </c>
      <c r="G964" s="206" t="s">
        <v>3218</v>
      </c>
      <c r="H964" s="158" t="s">
        <v>965</v>
      </c>
      <c r="I964" s="155" t="s">
        <v>55</v>
      </c>
      <c r="J964" s="201">
        <v>964</v>
      </c>
      <c r="K964" s="202">
        <v>703</v>
      </c>
      <c r="L964" s="199">
        <v>7800</v>
      </c>
      <c r="M964" s="199">
        <f t="shared" si="14"/>
        <v>5483400</v>
      </c>
      <c r="N964" s="157" t="s">
        <v>3548</v>
      </c>
      <c r="O964" s="157" t="s">
        <v>3942</v>
      </c>
      <c r="P964" s="205"/>
      <c r="Q964" s="205"/>
      <c r="R964" s="205"/>
      <c r="S964" s="206"/>
    </row>
    <row r="965" spans="1:19" ht="29.1" customHeight="1">
      <c r="A965" s="166">
        <v>961</v>
      </c>
      <c r="B965" s="206"/>
      <c r="C965" s="206"/>
      <c r="D965" s="206"/>
      <c r="E965" s="206"/>
      <c r="F965" s="166" t="s">
        <v>3226</v>
      </c>
      <c r="G965" s="206" t="s">
        <v>3218</v>
      </c>
      <c r="H965" s="157" t="s">
        <v>961</v>
      </c>
      <c r="I965" s="155" t="s">
        <v>55</v>
      </c>
      <c r="J965" s="201">
        <v>2048</v>
      </c>
      <c r="K965" s="201">
        <v>2048</v>
      </c>
      <c r="L965" s="128">
        <v>2570</v>
      </c>
      <c r="M965" s="199">
        <f t="shared" ref="M965:M1028" si="15">K965*L965</f>
        <v>5263360</v>
      </c>
      <c r="N965" s="157" t="s">
        <v>3191</v>
      </c>
      <c r="O965" s="157">
        <v>0</v>
      </c>
      <c r="P965" s="205"/>
      <c r="Q965" s="205"/>
      <c r="R965" s="205"/>
      <c r="S965" s="206"/>
    </row>
    <row r="966" spans="1:19" ht="29.1" customHeight="1">
      <c r="A966" s="166">
        <v>962</v>
      </c>
      <c r="B966" s="206"/>
      <c r="C966" s="206"/>
      <c r="D966" s="206"/>
      <c r="E966" s="206"/>
      <c r="F966" s="166" t="s">
        <v>3226</v>
      </c>
      <c r="G966" s="206" t="s">
        <v>3218</v>
      </c>
      <c r="H966" s="157" t="s">
        <v>905</v>
      </c>
      <c r="I966" s="155" t="s">
        <v>370</v>
      </c>
      <c r="J966" s="201">
        <v>63</v>
      </c>
      <c r="K966" s="202">
        <v>54</v>
      </c>
      <c r="L966" s="199">
        <v>2570</v>
      </c>
      <c r="M966" s="199">
        <f t="shared" si="15"/>
        <v>138780</v>
      </c>
      <c r="N966" s="157" t="s">
        <v>3635</v>
      </c>
      <c r="O966" s="157" t="s">
        <v>3835</v>
      </c>
      <c r="P966" s="205"/>
      <c r="Q966" s="205"/>
      <c r="R966" s="205"/>
      <c r="S966" s="206"/>
    </row>
    <row r="967" spans="1:19" ht="29.1" customHeight="1">
      <c r="A967" s="166">
        <v>963</v>
      </c>
      <c r="B967" s="206"/>
      <c r="C967" s="206"/>
      <c r="D967" s="206"/>
      <c r="E967" s="206"/>
      <c r="F967" s="166" t="s">
        <v>3226</v>
      </c>
      <c r="G967" s="206" t="s">
        <v>3218</v>
      </c>
      <c r="H967" s="157" t="s">
        <v>902</v>
      </c>
      <c r="I967" s="155" t="s">
        <v>54</v>
      </c>
      <c r="J967" s="201">
        <v>357</v>
      </c>
      <c r="K967" s="202">
        <v>2</v>
      </c>
      <c r="L967" s="199">
        <v>12300</v>
      </c>
      <c r="M967" s="199">
        <f t="shared" si="15"/>
        <v>24600</v>
      </c>
      <c r="N967" s="157" t="s">
        <v>3747</v>
      </c>
      <c r="O967" s="157" t="s">
        <v>3943</v>
      </c>
      <c r="P967" s="205"/>
      <c r="Q967" s="205"/>
      <c r="R967" s="205"/>
      <c r="S967" s="206"/>
    </row>
    <row r="968" spans="1:19" ht="29.1" customHeight="1">
      <c r="A968" s="166">
        <v>964</v>
      </c>
      <c r="B968" s="206"/>
      <c r="C968" s="206"/>
      <c r="D968" s="206"/>
      <c r="E968" s="206"/>
      <c r="F968" s="166" t="s">
        <v>3226</v>
      </c>
      <c r="G968" s="206" t="s">
        <v>3218</v>
      </c>
      <c r="H968" s="157" t="s">
        <v>901</v>
      </c>
      <c r="I968" s="155" t="s">
        <v>54</v>
      </c>
      <c r="J968" s="201">
        <v>63</v>
      </c>
      <c r="K968" s="202">
        <v>23</v>
      </c>
      <c r="L968" s="199">
        <v>12300</v>
      </c>
      <c r="M968" s="199">
        <f t="shared" si="15"/>
        <v>282900</v>
      </c>
      <c r="N968" s="157" t="s">
        <v>1833</v>
      </c>
      <c r="O968" s="157">
        <v>0</v>
      </c>
      <c r="P968" s="205"/>
      <c r="Q968" s="205"/>
      <c r="R968" s="205"/>
      <c r="S968" s="206"/>
    </row>
    <row r="969" spans="1:19" ht="29.1" customHeight="1">
      <c r="A969" s="166">
        <v>965</v>
      </c>
      <c r="B969" s="206"/>
      <c r="C969" s="206"/>
      <c r="D969" s="206"/>
      <c r="E969" s="206"/>
      <c r="F969" s="166" t="s">
        <v>3226</v>
      </c>
      <c r="G969" s="206" t="s">
        <v>3218</v>
      </c>
      <c r="H969" s="157" t="s">
        <v>904</v>
      </c>
      <c r="I969" s="155" t="s">
        <v>370</v>
      </c>
      <c r="J969" s="201">
        <v>34</v>
      </c>
      <c r="K969" s="202">
        <v>34</v>
      </c>
      <c r="L969" s="199">
        <v>2570</v>
      </c>
      <c r="M969" s="199">
        <f t="shared" si="15"/>
        <v>87380</v>
      </c>
      <c r="N969" s="157" t="s">
        <v>1833</v>
      </c>
      <c r="O969" s="157">
        <v>0</v>
      </c>
      <c r="P969" s="205"/>
      <c r="Q969" s="205"/>
      <c r="R969" s="205"/>
      <c r="S969" s="206"/>
    </row>
    <row r="970" spans="1:19" ht="29.1" customHeight="1">
      <c r="A970" s="166">
        <v>966</v>
      </c>
      <c r="B970" s="206"/>
      <c r="C970" s="206"/>
      <c r="D970" s="206"/>
      <c r="E970" s="206"/>
      <c r="F970" s="166" t="s">
        <v>3226</v>
      </c>
      <c r="G970" s="206" t="s">
        <v>3218</v>
      </c>
      <c r="H970" s="157" t="s">
        <v>903</v>
      </c>
      <c r="I970" s="155" t="s">
        <v>370</v>
      </c>
      <c r="J970" s="201">
        <v>197</v>
      </c>
      <c r="K970" s="202">
        <v>197</v>
      </c>
      <c r="L970" s="199">
        <v>2570</v>
      </c>
      <c r="M970" s="199">
        <f t="shared" si="15"/>
        <v>506290</v>
      </c>
      <c r="N970" s="157" t="s">
        <v>3191</v>
      </c>
      <c r="O970" s="157">
        <v>0</v>
      </c>
      <c r="P970" s="205"/>
      <c r="Q970" s="205"/>
      <c r="R970" s="205"/>
      <c r="S970" s="206"/>
    </row>
    <row r="971" spans="1:19" ht="29.1" customHeight="1">
      <c r="A971" s="166">
        <v>967</v>
      </c>
      <c r="B971" s="206"/>
      <c r="C971" s="206"/>
      <c r="D971" s="206"/>
      <c r="E971" s="206"/>
      <c r="F971" s="166" t="s">
        <v>3226</v>
      </c>
      <c r="G971" s="206" t="s">
        <v>3218</v>
      </c>
      <c r="H971" s="157" t="s">
        <v>906</v>
      </c>
      <c r="I971" s="155" t="s">
        <v>55</v>
      </c>
      <c r="J971" s="201">
        <v>420</v>
      </c>
      <c r="K971" s="202">
        <v>202</v>
      </c>
      <c r="L971" s="199">
        <v>14800</v>
      </c>
      <c r="M971" s="199">
        <f t="shared" si="15"/>
        <v>2989600</v>
      </c>
      <c r="N971" s="157" t="s">
        <v>3191</v>
      </c>
      <c r="O971" s="157">
        <v>0</v>
      </c>
      <c r="P971" s="205"/>
      <c r="Q971" s="205"/>
      <c r="R971" s="205"/>
      <c r="S971" s="206"/>
    </row>
    <row r="972" spans="1:19" ht="29.1" customHeight="1">
      <c r="A972" s="166">
        <v>968</v>
      </c>
      <c r="B972" s="206"/>
      <c r="C972" s="206"/>
      <c r="D972" s="206"/>
      <c r="E972" s="206"/>
      <c r="F972" s="166" t="s">
        <v>3226</v>
      </c>
      <c r="G972" s="206" t="s">
        <v>3218</v>
      </c>
      <c r="H972" s="158" t="s">
        <v>1060</v>
      </c>
      <c r="I972" s="155" t="s">
        <v>119</v>
      </c>
      <c r="J972" s="201">
        <v>3656</v>
      </c>
      <c r="K972" s="202">
        <v>114</v>
      </c>
      <c r="L972" s="199">
        <v>2570</v>
      </c>
      <c r="M972" s="199">
        <f t="shared" si="15"/>
        <v>292980</v>
      </c>
      <c r="N972" s="157" t="s">
        <v>3191</v>
      </c>
      <c r="O972" s="157">
        <v>0</v>
      </c>
      <c r="P972" s="205"/>
      <c r="Q972" s="205"/>
      <c r="R972" s="205"/>
      <c r="S972" s="206"/>
    </row>
    <row r="973" spans="1:19" ht="29.1" customHeight="1">
      <c r="A973" s="166">
        <v>969</v>
      </c>
      <c r="B973" s="206"/>
      <c r="C973" s="206"/>
      <c r="D973" s="206"/>
      <c r="E973" s="206"/>
      <c r="F973" s="166" t="s">
        <v>3226</v>
      </c>
      <c r="G973" s="206" t="s">
        <v>3218</v>
      </c>
      <c r="H973" s="157" t="s">
        <v>929</v>
      </c>
      <c r="I973" s="155" t="s">
        <v>55</v>
      </c>
      <c r="J973" s="201">
        <v>364</v>
      </c>
      <c r="K973" s="202">
        <v>364</v>
      </c>
      <c r="L973" s="199">
        <v>2570</v>
      </c>
      <c r="M973" s="199">
        <f t="shared" si="15"/>
        <v>935480</v>
      </c>
      <c r="N973" s="157" t="s">
        <v>3191</v>
      </c>
      <c r="O973" s="157">
        <v>0</v>
      </c>
      <c r="P973" s="205"/>
      <c r="Q973" s="205"/>
      <c r="R973" s="205"/>
      <c r="S973" s="206"/>
    </row>
    <row r="974" spans="1:19" ht="29.1" customHeight="1">
      <c r="A974" s="166">
        <v>970</v>
      </c>
      <c r="B974" s="206"/>
      <c r="C974" s="206"/>
      <c r="D974" s="206"/>
      <c r="E974" s="206"/>
      <c r="F974" s="166" t="s">
        <v>3226</v>
      </c>
      <c r="G974" s="206" t="s">
        <v>3218</v>
      </c>
      <c r="H974" s="157" t="s">
        <v>927</v>
      </c>
      <c r="I974" s="155" t="s">
        <v>55</v>
      </c>
      <c r="J974" s="201">
        <v>258</v>
      </c>
      <c r="K974" s="201">
        <v>258</v>
      </c>
      <c r="L974" s="128">
        <v>2570</v>
      </c>
      <c r="M974" s="199">
        <f t="shared" si="15"/>
        <v>663060</v>
      </c>
      <c r="N974" s="157" t="s">
        <v>3191</v>
      </c>
      <c r="O974" s="157">
        <v>0</v>
      </c>
      <c r="P974" s="205"/>
      <c r="Q974" s="205"/>
      <c r="R974" s="205"/>
      <c r="S974" s="206"/>
    </row>
    <row r="975" spans="1:19" ht="29.1" customHeight="1">
      <c r="A975" s="166">
        <v>971</v>
      </c>
      <c r="B975" s="206"/>
      <c r="C975" s="206"/>
      <c r="D975" s="206"/>
      <c r="E975" s="206"/>
      <c r="F975" s="166" t="s">
        <v>3226</v>
      </c>
      <c r="G975" s="206" t="s">
        <v>3218</v>
      </c>
      <c r="H975" s="157" t="s">
        <v>909</v>
      </c>
      <c r="I975" s="155" t="s">
        <v>119</v>
      </c>
      <c r="J975" s="201">
        <v>110</v>
      </c>
      <c r="K975" s="202">
        <v>57</v>
      </c>
      <c r="L975" s="199">
        <v>14800</v>
      </c>
      <c r="M975" s="199">
        <f t="shared" si="15"/>
        <v>843600</v>
      </c>
      <c r="N975" s="157" t="s">
        <v>1845</v>
      </c>
      <c r="O975" s="157" t="s">
        <v>3820</v>
      </c>
      <c r="P975" s="205"/>
      <c r="Q975" s="205"/>
      <c r="R975" s="205"/>
      <c r="S975" s="206"/>
    </row>
    <row r="976" spans="1:19" ht="29.1" customHeight="1">
      <c r="A976" s="166">
        <v>972</v>
      </c>
      <c r="B976" s="206"/>
      <c r="C976" s="206"/>
      <c r="D976" s="206"/>
      <c r="E976" s="206"/>
      <c r="F976" s="166" t="s">
        <v>3226</v>
      </c>
      <c r="G976" s="206" t="s">
        <v>3218</v>
      </c>
      <c r="H976" s="157" t="s">
        <v>924</v>
      </c>
      <c r="I976" s="155" t="s">
        <v>55</v>
      </c>
      <c r="J976" s="201">
        <v>275</v>
      </c>
      <c r="K976" s="201">
        <v>275</v>
      </c>
      <c r="L976" s="128">
        <v>28000</v>
      </c>
      <c r="M976" s="199">
        <f t="shared" si="15"/>
        <v>7700000</v>
      </c>
      <c r="N976" s="157" t="s">
        <v>3191</v>
      </c>
      <c r="O976" s="157">
        <v>0</v>
      </c>
      <c r="P976" s="205"/>
      <c r="Q976" s="205"/>
      <c r="R976" s="205"/>
      <c r="S976" s="206"/>
    </row>
    <row r="977" spans="1:19" ht="29.1" customHeight="1">
      <c r="A977" s="166">
        <v>973</v>
      </c>
      <c r="B977" s="206"/>
      <c r="C977" s="206"/>
      <c r="D977" s="206"/>
      <c r="E977" s="206"/>
      <c r="F977" s="166" t="s">
        <v>3226</v>
      </c>
      <c r="G977" s="206" t="s">
        <v>3218</v>
      </c>
      <c r="H977" s="157" t="s">
        <v>910</v>
      </c>
      <c r="I977" s="155" t="s">
        <v>182</v>
      </c>
      <c r="J977" s="201">
        <v>4488</v>
      </c>
      <c r="K977" s="202">
        <v>75</v>
      </c>
      <c r="L977" s="199">
        <v>85800</v>
      </c>
      <c r="M977" s="199">
        <f t="shared" si="15"/>
        <v>6435000</v>
      </c>
      <c r="N977" s="157" t="s">
        <v>1845</v>
      </c>
      <c r="O977" s="157" t="s">
        <v>3820</v>
      </c>
      <c r="P977" s="205"/>
      <c r="Q977" s="205"/>
      <c r="R977" s="205"/>
      <c r="S977" s="206"/>
    </row>
    <row r="978" spans="1:19" ht="29.1" customHeight="1">
      <c r="A978" s="166">
        <v>974</v>
      </c>
      <c r="B978" s="206"/>
      <c r="C978" s="206"/>
      <c r="D978" s="206"/>
      <c r="E978" s="206"/>
      <c r="F978" s="166" t="s">
        <v>3226</v>
      </c>
      <c r="G978" s="206" t="s">
        <v>3218</v>
      </c>
      <c r="H978" s="157" t="s">
        <v>908</v>
      </c>
      <c r="I978" s="155" t="s">
        <v>119</v>
      </c>
      <c r="J978" s="201">
        <v>228</v>
      </c>
      <c r="K978" s="201">
        <v>228</v>
      </c>
      <c r="L978" s="128">
        <v>14800</v>
      </c>
      <c r="M978" s="199">
        <f t="shared" si="15"/>
        <v>3374400</v>
      </c>
      <c r="N978" s="157" t="s">
        <v>1845</v>
      </c>
      <c r="O978" s="157" t="s">
        <v>3820</v>
      </c>
      <c r="P978" s="205"/>
      <c r="Q978" s="205"/>
      <c r="R978" s="205"/>
      <c r="S978" s="206"/>
    </row>
    <row r="979" spans="1:19" ht="29.1" customHeight="1">
      <c r="A979" s="166">
        <v>975</v>
      </c>
      <c r="B979" s="206"/>
      <c r="C979" s="206"/>
      <c r="D979" s="206"/>
      <c r="E979" s="206"/>
      <c r="F979" s="166" t="s">
        <v>3226</v>
      </c>
      <c r="G979" s="206" t="s">
        <v>3218</v>
      </c>
      <c r="H979" s="157" t="s">
        <v>916</v>
      </c>
      <c r="I979" s="155" t="s">
        <v>54</v>
      </c>
      <c r="J979" s="201">
        <v>110</v>
      </c>
      <c r="K979" s="201">
        <v>110</v>
      </c>
      <c r="L979" s="128">
        <v>14800</v>
      </c>
      <c r="M979" s="199">
        <f t="shared" si="15"/>
        <v>1628000</v>
      </c>
      <c r="N979" s="157" t="s">
        <v>1845</v>
      </c>
      <c r="O979" s="157" t="s">
        <v>3833</v>
      </c>
      <c r="P979" s="205"/>
      <c r="Q979" s="205"/>
      <c r="R979" s="205"/>
      <c r="S979" s="206"/>
    </row>
    <row r="980" spans="1:19" ht="29.1" customHeight="1">
      <c r="A980" s="166">
        <v>976</v>
      </c>
      <c r="B980" s="206"/>
      <c r="C980" s="206"/>
      <c r="D980" s="206"/>
      <c r="E980" s="206"/>
      <c r="F980" s="166" t="s">
        <v>3226</v>
      </c>
      <c r="G980" s="206" t="s">
        <v>3218</v>
      </c>
      <c r="H980" s="158" t="s">
        <v>1073</v>
      </c>
      <c r="I980" s="155" t="s">
        <v>55</v>
      </c>
      <c r="J980" s="201">
        <v>1824.2</v>
      </c>
      <c r="K980" s="202">
        <v>708</v>
      </c>
      <c r="L980" s="199">
        <v>4190</v>
      </c>
      <c r="M980" s="199">
        <f t="shared" si="15"/>
        <v>2966520</v>
      </c>
      <c r="N980" s="157" t="s">
        <v>3748</v>
      </c>
      <c r="O980" s="157" t="s">
        <v>3679</v>
      </c>
      <c r="P980" s="205"/>
      <c r="Q980" s="205"/>
      <c r="R980" s="205"/>
      <c r="S980" s="206"/>
    </row>
    <row r="981" spans="1:19" ht="29.1" customHeight="1">
      <c r="A981" s="166">
        <v>977</v>
      </c>
      <c r="B981" s="206"/>
      <c r="C981" s="206"/>
      <c r="D981" s="206"/>
      <c r="E981" s="206"/>
      <c r="F981" s="166" t="s">
        <v>3226</v>
      </c>
      <c r="G981" s="206" t="s">
        <v>3218</v>
      </c>
      <c r="H981" s="158" t="s">
        <v>1072</v>
      </c>
      <c r="I981" s="155" t="s">
        <v>55</v>
      </c>
      <c r="J981" s="201">
        <v>1769.2</v>
      </c>
      <c r="K981" s="202">
        <v>982</v>
      </c>
      <c r="L981" s="199">
        <v>4080</v>
      </c>
      <c r="M981" s="199">
        <f t="shared" si="15"/>
        <v>4006560</v>
      </c>
      <c r="N981" s="157" t="s">
        <v>3474</v>
      </c>
      <c r="O981" s="157" t="s">
        <v>3835</v>
      </c>
      <c r="P981" s="205"/>
      <c r="Q981" s="205"/>
      <c r="R981" s="205"/>
      <c r="S981" s="206"/>
    </row>
    <row r="982" spans="1:19" ht="29.1" customHeight="1">
      <c r="A982" s="166">
        <v>978</v>
      </c>
      <c r="B982" s="206"/>
      <c r="C982" s="206"/>
      <c r="D982" s="206"/>
      <c r="E982" s="206"/>
      <c r="F982" s="166" t="s">
        <v>3226</v>
      </c>
      <c r="G982" s="206" t="s">
        <v>3218</v>
      </c>
      <c r="H982" s="158" t="s">
        <v>1114</v>
      </c>
      <c r="I982" s="155" t="s">
        <v>166</v>
      </c>
      <c r="J982" s="201">
        <v>2981.4</v>
      </c>
      <c r="K982" s="202">
        <v>2702</v>
      </c>
      <c r="L982" s="199">
        <v>2170</v>
      </c>
      <c r="M982" s="199">
        <f t="shared" si="15"/>
        <v>5863340</v>
      </c>
      <c r="N982" s="157" t="s">
        <v>1821</v>
      </c>
      <c r="O982" s="157">
        <v>0</v>
      </c>
      <c r="P982" s="205"/>
      <c r="Q982" s="205"/>
      <c r="R982" s="205"/>
      <c r="S982" s="206"/>
    </row>
    <row r="983" spans="1:19" ht="29.1" customHeight="1">
      <c r="A983" s="166">
        <v>979</v>
      </c>
      <c r="B983" s="206"/>
      <c r="C983" s="206"/>
      <c r="D983" s="206"/>
      <c r="E983" s="206"/>
      <c r="F983" s="166" t="s">
        <v>3226</v>
      </c>
      <c r="G983" s="206" t="s">
        <v>3218</v>
      </c>
      <c r="H983" s="158" t="s">
        <v>1113</v>
      </c>
      <c r="I983" s="155" t="s">
        <v>119</v>
      </c>
      <c r="J983" s="201">
        <v>1067.5999999999999</v>
      </c>
      <c r="K983" s="202">
        <v>252</v>
      </c>
      <c r="L983" s="199">
        <v>2570</v>
      </c>
      <c r="M983" s="199">
        <f t="shared" si="15"/>
        <v>647640</v>
      </c>
      <c r="N983" s="157" t="s">
        <v>1821</v>
      </c>
      <c r="O983" s="157">
        <v>0</v>
      </c>
      <c r="P983" s="205"/>
      <c r="Q983" s="205"/>
      <c r="R983" s="205"/>
      <c r="S983" s="206"/>
    </row>
    <row r="984" spans="1:19" ht="29.1" customHeight="1">
      <c r="A984" s="166">
        <v>980</v>
      </c>
      <c r="B984" s="206"/>
      <c r="C984" s="206"/>
      <c r="D984" s="206"/>
      <c r="E984" s="206"/>
      <c r="F984" s="166" t="s">
        <v>3226</v>
      </c>
      <c r="G984" s="206" t="s">
        <v>3218</v>
      </c>
      <c r="H984" s="158" t="s">
        <v>1070</v>
      </c>
      <c r="I984" s="155" t="s">
        <v>55</v>
      </c>
      <c r="J984" s="201">
        <v>137.30000000000001</v>
      </c>
      <c r="K984" s="202">
        <v>115</v>
      </c>
      <c r="L984" s="199">
        <v>4290</v>
      </c>
      <c r="M984" s="199">
        <f t="shared" si="15"/>
        <v>493350</v>
      </c>
      <c r="N984" s="157" t="s">
        <v>1818</v>
      </c>
      <c r="O984" s="157" t="s">
        <v>1819</v>
      </c>
      <c r="P984" s="205"/>
      <c r="Q984" s="205"/>
      <c r="R984" s="205"/>
      <c r="S984" s="206"/>
    </row>
    <row r="985" spans="1:19" ht="29.1" customHeight="1">
      <c r="A985" s="166">
        <v>981</v>
      </c>
      <c r="B985" s="206"/>
      <c r="C985" s="206"/>
      <c r="D985" s="206"/>
      <c r="E985" s="206"/>
      <c r="F985" s="166" t="s">
        <v>3226</v>
      </c>
      <c r="G985" s="206" t="s">
        <v>3218</v>
      </c>
      <c r="H985" s="158" t="s">
        <v>1069</v>
      </c>
      <c r="I985" s="155" t="s">
        <v>55</v>
      </c>
      <c r="J985" s="201">
        <v>108.6</v>
      </c>
      <c r="K985" s="202">
        <v>76</v>
      </c>
      <c r="L985" s="199">
        <v>4330</v>
      </c>
      <c r="M985" s="199">
        <f t="shared" si="15"/>
        <v>329080</v>
      </c>
      <c r="N985" s="157" t="s">
        <v>1818</v>
      </c>
      <c r="O985" s="157" t="s">
        <v>1819</v>
      </c>
      <c r="P985" s="205"/>
      <c r="Q985" s="205"/>
      <c r="R985" s="205"/>
      <c r="S985" s="206"/>
    </row>
    <row r="986" spans="1:19" ht="29.1" customHeight="1">
      <c r="A986" s="166">
        <v>982</v>
      </c>
      <c r="B986" s="206"/>
      <c r="C986" s="206"/>
      <c r="D986" s="206"/>
      <c r="E986" s="206"/>
      <c r="F986" s="166" t="s">
        <v>3226</v>
      </c>
      <c r="G986" s="206" t="s">
        <v>3218</v>
      </c>
      <c r="H986" s="158" t="s">
        <v>1071</v>
      </c>
      <c r="I986" s="155" t="s">
        <v>55</v>
      </c>
      <c r="J986" s="201">
        <v>2240.4</v>
      </c>
      <c r="K986" s="202">
        <v>1502</v>
      </c>
      <c r="L986" s="199">
        <v>6700</v>
      </c>
      <c r="M986" s="199">
        <f t="shared" si="15"/>
        <v>10063400</v>
      </c>
      <c r="N986" s="157" t="s">
        <v>3474</v>
      </c>
      <c r="O986" s="157" t="s">
        <v>3835</v>
      </c>
      <c r="P986" s="205"/>
      <c r="Q986" s="205"/>
      <c r="R986" s="205"/>
      <c r="S986" s="206"/>
    </row>
    <row r="987" spans="1:19" ht="29.1" customHeight="1">
      <c r="A987" s="166">
        <v>983</v>
      </c>
      <c r="B987" s="206"/>
      <c r="C987" s="206"/>
      <c r="D987" s="206"/>
      <c r="E987" s="206"/>
      <c r="F987" s="166" t="s">
        <v>3226</v>
      </c>
      <c r="G987" s="206" t="s">
        <v>3218</v>
      </c>
      <c r="H987" s="158" t="s">
        <v>974</v>
      </c>
      <c r="I987" s="155" t="s">
        <v>55</v>
      </c>
      <c r="J987" s="201">
        <v>163</v>
      </c>
      <c r="K987" s="201">
        <v>163</v>
      </c>
      <c r="L987" s="128">
        <v>2170</v>
      </c>
      <c r="M987" s="199">
        <f t="shared" si="15"/>
        <v>353710</v>
      </c>
      <c r="N987" s="157" t="s">
        <v>3191</v>
      </c>
      <c r="O987" s="157">
        <v>0</v>
      </c>
      <c r="P987" s="205"/>
      <c r="Q987" s="205"/>
      <c r="R987" s="205"/>
      <c r="S987" s="206"/>
    </row>
    <row r="988" spans="1:19" ht="29.1" customHeight="1">
      <c r="A988" s="166">
        <v>984</v>
      </c>
      <c r="B988" s="206"/>
      <c r="C988" s="206"/>
      <c r="D988" s="206"/>
      <c r="E988" s="206"/>
      <c r="F988" s="166" t="s">
        <v>3226</v>
      </c>
      <c r="G988" s="206" t="s">
        <v>3218</v>
      </c>
      <c r="H988" s="158" t="s">
        <v>991</v>
      </c>
      <c r="I988" s="155" t="s">
        <v>55</v>
      </c>
      <c r="J988" s="201">
        <v>512</v>
      </c>
      <c r="K988" s="202">
        <v>512</v>
      </c>
      <c r="L988" s="199">
        <v>2170</v>
      </c>
      <c r="M988" s="199">
        <f t="shared" si="15"/>
        <v>1111040</v>
      </c>
      <c r="N988" s="157" t="s">
        <v>3191</v>
      </c>
      <c r="O988" s="157">
        <v>0</v>
      </c>
      <c r="P988" s="205"/>
      <c r="Q988" s="205"/>
      <c r="R988" s="205"/>
      <c r="S988" s="206"/>
    </row>
    <row r="989" spans="1:19" ht="29.1" customHeight="1">
      <c r="A989" s="166">
        <v>985</v>
      </c>
      <c r="B989" s="206"/>
      <c r="C989" s="206"/>
      <c r="D989" s="206"/>
      <c r="E989" s="206"/>
      <c r="F989" s="166" t="s">
        <v>3226</v>
      </c>
      <c r="G989" s="206" t="s">
        <v>3218</v>
      </c>
      <c r="H989" s="158" t="s">
        <v>1121</v>
      </c>
      <c r="I989" s="155" t="s">
        <v>109</v>
      </c>
      <c r="J989" s="201">
        <v>1343</v>
      </c>
      <c r="K989" s="202">
        <v>467</v>
      </c>
      <c r="L989" s="199">
        <v>102</v>
      </c>
      <c r="M989" s="199">
        <f t="shared" si="15"/>
        <v>47634</v>
      </c>
      <c r="N989" s="157" t="s">
        <v>3191</v>
      </c>
      <c r="O989" s="157">
        <v>0</v>
      </c>
      <c r="P989" s="205"/>
      <c r="Q989" s="205"/>
      <c r="R989" s="205"/>
      <c r="S989" s="206"/>
    </row>
    <row r="990" spans="1:19" ht="29.1" customHeight="1">
      <c r="A990" s="166">
        <v>986</v>
      </c>
      <c r="B990" s="206"/>
      <c r="C990" s="206"/>
      <c r="D990" s="206"/>
      <c r="E990" s="206"/>
      <c r="F990" s="166" t="s">
        <v>3226</v>
      </c>
      <c r="G990" s="206" t="s">
        <v>3218</v>
      </c>
      <c r="H990" s="158" t="s">
        <v>1122</v>
      </c>
      <c r="I990" s="155" t="s">
        <v>109</v>
      </c>
      <c r="J990" s="201">
        <v>831</v>
      </c>
      <c r="K990" s="202">
        <v>504</v>
      </c>
      <c r="L990" s="199">
        <v>102</v>
      </c>
      <c r="M990" s="199">
        <f t="shared" si="15"/>
        <v>51408</v>
      </c>
      <c r="N990" s="157" t="s">
        <v>3191</v>
      </c>
      <c r="O990" s="157">
        <v>0</v>
      </c>
      <c r="P990" s="205"/>
      <c r="Q990" s="205"/>
      <c r="R990" s="205"/>
      <c r="S990" s="206"/>
    </row>
    <row r="991" spans="1:19" ht="29.1" customHeight="1">
      <c r="A991" s="166">
        <v>987</v>
      </c>
      <c r="B991" s="206"/>
      <c r="C991" s="206"/>
      <c r="D991" s="206"/>
      <c r="E991" s="206"/>
      <c r="F991" s="166" t="s">
        <v>3226</v>
      </c>
      <c r="G991" s="206" t="s">
        <v>3218</v>
      </c>
      <c r="H991" s="158" t="s">
        <v>1123</v>
      </c>
      <c r="I991" s="155" t="s">
        <v>109</v>
      </c>
      <c r="J991" s="201">
        <v>1089</v>
      </c>
      <c r="K991" s="202">
        <v>858</v>
      </c>
      <c r="L991" s="199">
        <v>102</v>
      </c>
      <c r="M991" s="199">
        <f t="shared" si="15"/>
        <v>87516</v>
      </c>
      <c r="N991" s="157" t="s">
        <v>3191</v>
      </c>
      <c r="O991" s="157">
        <v>0</v>
      </c>
      <c r="P991" s="205"/>
      <c r="Q991" s="205"/>
      <c r="R991" s="205"/>
      <c r="S991" s="206"/>
    </row>
    <row r="992" spans="1:19" ht="29.1" customHeight="1">
      <c r="A992" s="166">
        <v>988</v>
      </c>
      <c r="B992" s="206"/>
      <c r="C992" s="206"/>
      <c r="D992" s="206"/>
      <c r="E992" s="206"/>
      <c r="F992" s="166" t="s">
        <v>3226</v>
      </c>
      <c r="G992" s="206" t="s">
        <v>3218</v>
      </c>
      <c r="H992" s="158" t="s">
        <v>1124</v>
      </c>
      <c r="I992" s="155" t="s">
        <v>109</v>
      </c>
      <c r="J992" s="201">
        <v>10812</v>
      </c>
      <c r="K992" s="202">
        <v>211</v>
      </c>
      <c r="L992" s="199">
        <v>391</v>
      </c>
      <c r="M992" s="199">
        <f t="shared" si="15"/>
        <v>82501</v>
      </c>
      <c r="N992" s="157" t="s">
        <v>3687</v>
      </c>
      <c r="O992" s="157" t="s">
        <v>3679</v>
      </c>
      <c r="P992" s="205"/>
      <c r="Q992" s="205"/>
      <c r="R992" s="205"/>
      <c r="S992" s="206"/>
    </row>
    <row r="993" spans="1:19" ht="29.1" customHeight="1">
      <c r="A993" s="166">
        <v>989</v>
      </c>
      <c r="B993" s="206"/>
      <c r="C993" s="206"/>
      <c r="D993" s="206"/>
      <c r="E993" s="206"/>
      <c r="F993" s="166" t="s">
        <v>3226</v>
      </c>
      <c r="G993" s="206" t="s">
        <v>3218</v>
      </c>
      <c r="H993" s="158" t="s">
        <v>1125</v>
      </c>
      <c r="I993" s="155" t="s">
        <v>109</v>
      </c>
      <c r="J993" s="201">
        <v>629</v>
      </c>
      <c r="K993" s="201">
        <v>629</v>
      </c>
      <c r="L993" s="128">
        <v>102</v>
      </c>
      <c r="M993" s="199">
        <f t="shared" si="15"/>
        <v>64158</v>
      </c>
      <c r="N993" s="157" t="s">
        <v>3191</v>
      </c>
      <c r="O993" s="157">
        <v>0</v>
      </c>
      <c r="P993" s="205"/>
      <c r="Q993" s="205"/>
      <c r="R993" s="205"/>
      <c r="S993" s="206"/>
    </row>
    <row r="994" spans="1:19" ht="29.1" customHeight="1">
      <c r="A994" s="166">
        <v>990</v>
      </c>
      <c r="B994" s="206"/>
      <c r="C994" s="206"/>
      <c r="D994" s="206"/>
      <c r="E994" s="206"/>
      <c r="F994" s="166" t="s">
        <v>3226</v>
      </c>
      <c r="G994" s="206" t="s">
        <v>3218</v>
      </c>
      <c r="H994" s="158" t="s">
        <v>1126</v>
      </c>
      <c r="I994" s="155" t="s">
        <v>109</v>
      </c>
      <c r="J994" s="201">
        <v>21189</v>
      </c>
      <c r="K994" s="202">
        <v>337</v>
      </c>
      <c r="L994" s="199">
        <v>333</v>
      </c>
      <c r="M994" s="199">
        <f t="shared" si="15"/>
        <v>112221</v>
      </c>
      <c r="N994" s="157" t="s">
        <v>3749</v>
      </c>
      <c r="O994" s="157" t="s">
        <v>3944</v>
      </c>
      <c r="P994" s="205"/>
      <c r="Q994" s="205"/>
      <c r="R994" s="205"/>
      <c r="S994" s="206"/>
    </row>
    <row r="995" spans="1:19" ht="29.1" customHeight="1">
      <c r="A995" s="166">
        <v>991</v>
      </c>
      <c r="B995" s="206"/>
      <c r="C995" s="206"/>
      <c r="D995" s="206"/>
      <c r="E995" s="206"/>
      <c r="F995" s="166" t="s">
        <v>3226</v>
      </c>
      <c r="G995" s="206" t="s">
        <v>3218</v>
      </c>
      <c r="H995" s="157" t="s">
        <v>931</v>
      </c>
      <c r="I995" s="155" t="s">
        <v>55</v>
      </c>
      <c r="J995" s="201">
        <v>50</v>
      </c>
      <c r="K995" s="202">
        <v>4</v>
      </c>
      <c r="L995" s="199">
        <v>7500</v>
      </c>
      <c r="M995" s="199">
        <f t="shared" si="15"/>
        <v>30000</v>
      </c>
      <c r="N995" s="157" t="s">
        <v>1833</v>
      </c>
      <c r="O995" s="157">
        <v>0</v>
      </c>
      <c r="P995" s="205"/>
      <c r="Q995" s="205"/>
      <c r="R995" s="205"/>
      <c r="S995" s="206"/>
    </row>
    <row r="996" spans="1:19" ht="29.1" customHeight="1">
      <c r="A996" s="166">
        <v>992</v>
      </c>
      <c r="B996" s="206"/>
      <c r="C996" s="206"/>
      <c r="D996" s="206"/>
      <c r="E996" s="206"/>
      <c r="F996" s="166" t="s">
        <v>3226</v>
      </c>
      <c r="G996" s="206" t="s">
        <v>3218</v>
      </c>
      <c r="H996" s="157" t="s">
        <v>930</v>
      </c>
      <c r="I996" s="155" t="s">
        <v>55</v>
      </c>
      <c r="J996" s="201">
        <v>56</v>
      </c>
      <c r="K996" s="202">
        <v>13</v>
      </c>
      <c r="L996" s="199">
        <v>7500</v>
      </c>
      <c r="M996" s="199">
        <f t="shared" si="15"/>
        <v>97500</v>
      </c>
      <c r="N996" s="157" t="s">
        <v>1833</v>
      </c>
      <c r="O996" s="157">
        <v>0</v>
      </c>
      <c r="P996" s="205"/>
      <c r="Q996" s="205"/>
      <c r="R996" s="205"/>
      <c r="S996" s="206"/>
    </row>
    <row r="997" spans="1:19" ht="29.1" customHeight="1">
      <c r="A997" s="166">
        <v>993</v>
      </c>
      <c r="B997" s="206"/>
      <c r="C997" s="206"/>
      <c r="D997" s="206"/>
      <c r="E997" s="206"/>
      <c r="F997" s="166" t="s">
        <v>3226</v>
      </c>
      <c r="G997" s="206" t="s">
        <v>3218</v>
      </c>
      <c r="H997" s="157" t="s">
        <v>928</v>
      </c>
      <c r="I997" s="155" t="s">
        <v>55</v>
      </c>
      <c r="J997" s="201">
        <v>155</v>
      </c>
      <c r="K997" s="202">
        <v>26</v>
      </c>
      <c r="L997" s="199">
        <v>7420</v>
      </c>
      <c r="M997" s="199">
        <f t="shared" si="15"/>
        <v>192920</v>
      </c>
      <c r="N997" s="157" t="s">
        <v>3348</v>
      </c>
      <c r="O997" s="157" t="s">
        <v>2226</v>
      </c>
      <c r="P997" s="205"/>
      <c r="Q997" s="205"/>
      <c r="R997" s="205"/>
      <c r="S997" s="206"/>
    </row>
    <row r="998" spans="1:19" ht="29.1" customHeight="1">
      <c r="A998" s="166">
        <v>994</v>
      </c>
      <c r="B998" s="206"/>
      <c r="C998" s="206"/>
      <c r="D998" s="206"/>
      <c r="E998" s="206"/>
      <c r="F998" s="166" t="s">
        <v>3226</v>
      </c>
      <c r="G998" s="206" t="s">
        <v>3218</v>
      </c>
      <c r="H998" s="157" t="s">
        <v>926</v>
      </c>
      <c r="I998" s="155" t="s">
        <v>55</v>
      </c>
      <c r="J998" s="201">
        <v>278</v>
      </c>
      <c r="K998" s="202">
        <v>2</v>
      </c>
      <c r="L998" s="199">
        <v>6550</v>
      </c>
      <c r="M998" s="199">
        <f t="shared" si="15"/>
        <v>13100</v>
      </c>
      <c r="N998" s="157" t="s">
        <v>3348</v>
      </c>
      <c r="O998" s="157" t="s">
        <v>2226</v>
      </c>
      <c r="P998" s="205"/>
      <c r="Q998" s="205"/>
      <c r="R998" s="205"/>
      <c r="S998" s="206"/>
    </row>
    <row r="999" spans="1:19" ht="29.1" customHeight="1">
      <c r="A999" s="166">
        <v>995</v>
      </c>
      <c r="B999" s="206"/>
      <c r="C999" s="206"/>
      <c r="D999" s="206"/>
      <c r="E999" s="206"/>
      <c r="F999" s="166" t="s">
        <v>3226</v>
      </c>
      <c r="G999" s="206" t="s">
        <v>3218</v>
      </c>
      <c r="H999" s="157" t="s">
        <v>925</v>
      </c>
      <c r="I999" s="155" t="s">
        <v>55</v>
      </c>
      <c r="J999" s="201">
        <v>46</v>
      </c>
      <c r="K999" s="201">
        <v>30</v>
      </c>
      <c r="L999" s="128">
        <v>6740</v>
      </c>
      <c r="M999" s="199">
        <f t="shared" si="15"/>
        <v>202200</v>
      </c>
      <c r="N999" s="157" t="s">
        <v>3672</v>
      </c>
      <c r="O999" s="157" t="s">
        <v>3680</v>
      </c>
      <c r="P999" s="205"/>
      <c r="Q999" s="205"/>
      <c r="R999" s="205"/>
      <c r="S999" s="206"/>
    </row>
    <row r="1000" spans="1:19" ht="29.1" customHeight="1">
      <c r="A1000" s="166">
        <v>996</v>
      </c>
      <c r="B1000" s="206"/>
      <c r="C1000" s="206"/>
      <c r="D1000" s="206"/>
      <c r="E1000" s="206"/>
      <c r="F1000" s="166" t="s">
        <v>3226</v>
      </c>
      <c r="G1000" s="206" t="s">
        <v>3218</v>
      </c>
      <c r="H1000" s="157" t="s">
        <v>923</v>
      </c>
      <c r="I1000" s="155" t="s">
        <v>55</v>
      </c>
      <c r="J1000" s="201">
        <v>492</v>
      </c>
      <c r="K1000" s="202">
        <v>82</v>
      </c>
      <c r="L1000" s="199">
        <v>7550</v>
      </c>
      <c r="M1000" s="199">
        <f t="shared" si="15"/>
        <v>619100</v>
      </c>
      <c r="N1000" s="157" t="s">
        <v>3348</v>
      </c>
      <c r="O1000" s="157" t="s">
        <v>2226</v>
      </c>
      <c r="P1000" s="205"/>
      <c r="Q1000" s="205"/>
      <c r="R1000" s="205"/>
      <c r="S1000" s="206"/>
    </row>
    <row r="1001" spans="1:19" ht="29.1" customHeight="1">
      <c r="A1001" s="166">
        <v>997</v>
      </c>
      <c r="B1001" s="206"/>
      <c r="C1001" s="206"/>
      <c r="D1001" s="206"/>
      <c r="E1001" s="206"/>
      <c r="F1001" s="166" t="s">
        <v>3226</v>
      </c>
      <c r="G1001" s="206" t="s">
        <v>3218</v>
      </c>
      <c r="H1001" s="157" t="s">
        <v>922</v>
      </c>
      <c r="I1001" s="155" t="s">
        <v>55</v>
      </c>
      <c r="J1001" s="201">
        <v>189</v>
      </c>
      <c r="K1001" s="201">
        <v>189</v>
      </c>
      <c r="L1001" s="128">
        <v>2570</v>
      </c>
      <c r="M1001" s="199">
        <f t="shared" si="15"/>
        <v>485730</v>
      </c>
      <c r="N1001" s="157" t="s">
        <v>3191</v>
      </c>
      <c r="O1001" s="157">
        <v>0</v>
      </c>
      <c r="P1001" s="205"/>
      <c r="Q1001" s="205"/>
      <c r="R1001" s="205"/>
      <c r="S1001" s="206"/>
    </row>
    <row r="1002" spans="1:19" ht="29.1" customHeight="1">
      <c r="A1002" s="166">
        <v>998</v>
      </c>
      <c r="B1002" s="206"/>
      <c r="C1002" s="206"/>
      <c r="D1002" s="206"/>
      <c r="E1002" s="206"/>
      <c r="F1002" s="166" t="s">
        <v>3226</v>
      </c>
      <c r="G1002" s="206" t="s">
        <v>3218</v>
      </c>
      <c r="H1002" s="157" t="s">
        <v>914</v>
      </c>
      <c r="I1002" s="155" t="s">
        <v>54</v>
      </c>
      <c r="J1002" s="201">
        <v>542</v>
      </c>
      <c r="K1002" s="201">
        <v>542</v>
      </c>
      <c r="L1002" s="128">
        <v>9990</v>
      </c>
      <c r="M1002" s="199">
        <f t="shared" si="15"/>
        <v>5414580</v>
      </c>
      <c r="N1002" s="157" t="s">
        <v>3191</v>
      </c>
      <c r="O1002" s="157">
        <v>0</v>
      </c>
      <c r="P1002" s="205"/>
      <c r="Q1002" s="205"/>
      <c r="R1002" s="205"/>
      <c r="S1002" s="206"/>
    </row>
    <row r="1003" spans="1:19" ht="29.1" customHeight="1">
      <c r="A1003" s="166">
        <v>999</v>
      </c>
      <c r="B1003" s="206"/>
      <c r="C1003" s="206"/>
      <c r="D1003" s="206"/>
      <c r="E1003" s="206"/>
      <c r="F1003" s="166" t="s">
        <v>3226</v>
      </c>
      <c r="G1003" s="206" t="s">
        <v>3218</v>
      </c>
      <c r="H1003" s="157" t="s">
        <v>915</v>
      </c>
      <c r="I1003" s="155" t="s">
        <v>54</v>
      </c>
      <c r="J1003" s="201">
        <v>260</v>
      </c>
      <c r="K1003" s="201">
        <v>156</v>
      </c>
      <c r="L1003" s="128">
        <v>6630</v>
      </c>
      <c r="M1003" s="199">
        <f t="shared" si="15"/>
        <v>1034280</v>
      </c>
      <c r="N1003" s="157" t="s">
        <v>3349</v>
      </c>
      <c r="O1003" s="157">
        <v>244</v>
      </c>
      <c r="P1003" s="205"/>
      <c r="Q1003" s="205"/>
      <c r="R1003" s="205"/>
      <c r="S1003" s="206"/>
    </row>
    <row r="1004" spans="1:19" ht="29.1" customHeight="1">
      <c r="A1004" s="166">
        <v>1000</v>
      </c>
      <c r="B1004" s="206"/>
      <c r="C1004" s="206"/>
      <c r="D1004" s="206"/>
      <c r="E1004" s="206"/>
      <c r="F1004" s="166" t="s">
        <v>3226</v>
      </c>
      <c r="G1004" s="206" t="s">
        <v>3218</v>
      </c>
      <c r="H1004" s="157" t="s">
        <v>912</v>
      </c>
      <c r="I1004" s="155" t="s">
        <v>54</v>
      </c>
      <c r="J1004" s="201">
        <v>2</v>
      </c>
      <c r="K1004" s="201">
        <v>2</v>
      </c>
      <c r="L1004" s="128">
        <v>14800</v>
      </c>
      <c r="M1004" s="199">
        <f t="shared" si="15"/>
        <v>29600</v>
      </c>
      <c r="N1004" s="157" t="s">
        <v>3495</v>
      </c>
      <c r="O1004" s="157" t="s">
        <v>3945</v>
      </c>
      <c r="P1004" s="205"/>
      <c r="Q1004" s="205"/>
      <c r="R1004" s="205"/>
      <c r="S1004" s="206"/>
    </row>
    <row r="1005" spans="1:19" ht="29.1" customHeight="1">
      <c r="A1005" s="166">
        <v>1001</v>
      </c>
      <c r="B1005" s="206"/>
      <c r="C1005" s="206"/>
      <c r="D1005" s="206"/>
      <c r="E1005" s="206"/>
      <c r="F1005" s="166" t="s">
        <v>3226</v>
      </c>
      <c r="G1005" s="206" t="s">
        <v>3218</v>
      </c>
      <c r="H1005" s="157" t="s">
        <v>913</v>
      </c>
      <c r="I1005" s="155" t="s">
        <v>182</v>
      </c>
      <c r="J1005" s="201">
        <v>1187</v>
      </c>
      <c r="K1005" s="202">
        <v>17</v>
      </c>
      <c r="L1005" s="199">
        <v>85800</v>
      </c>
      <c r="M1005" s="199">
        <f t="shared" si="15"/>
        <v>1458600</v>
      </c>
      <c r="N1005" s="157" t="s">
        <v>3495</v>
      </c>
      <c r="O1005" s="157" t="s">
        <v>3946</v>
      </c>
      <c r="P1005" s="205"/>
      <c r="Q1005" s="205"/>
      <c r="R1005" s="205"/>
      <c r="S1005" s="206"/>
    </row>
    <row r="1006" spans="1:19" ht="29.1" customHeight="1">
      <c r="A1006" s="166">
        <v>1002</v>
      </c>
      <c r="B1006" s="206"/>
      <c r="C1006" s="206"/>
      <c r="D1006" s="206"/>
      <c r="E1006" s="206"/>
      <c r="F1006" s="166" t="s">
        <v>3226</v>
      </c>
      <c r="G1006" s="206" t="s">
        <v>3218</v>
      </c>
      <c r="H1006" s="157" t="s">
        <v>907</v>
      </c>
      <c r="I1006" s="155" t="s">
        <v>119</v>
      </c>
      <c r="J1006" s="201">
        <v>23</v>
      </c>
      <c r="K1006" s="202">
        <v>18</v>
      </c>
      <c r="L1006" s="199">
        <v>14800</v>
      </c>
      <c r="M1006" s="199">
        <f t="shared" si="15"/>
        <v>266400</v>
      </c>
      <c r="N1006" s="157" t="s">
        <v>1845</v>
      </c>
      <c r="O1006" s="157" t="s">
        <v>3820</v>
      </c>
      <c r="P1006" s="205"/>
      <c r="Q1006" s="205"/>
      <c r="R1006" s="205"/>
      <c r="S1006" s="206"/>
    </row>
    <row r="1007" spans="1:19" ht="29.1" customHeight="1">
      <c r="A1007" s="166">
        <v>1003</v>
      </c>
      <c r="B1007" s="206"/>
      <c r="C1007" s="206"/>
      <c r="D1007" s="206"/>
      <c r="E1007" s="206"/>
      <c r="F1007" s="166" t="s">
        <v>3226</v>
      </c>
      <c r="G1007" s="206" t="s">
        <v>3218</v>
      </c>
      <c r="H1007" s="157" t="s">
        <v>936</v>
      </c>
      <c r="I1007" s="155" t="s">
        <v>182</v>
      </c>
      <c r="J1007" s="201">
        <v>106</v>
      </c>
      <c r="K1007" s="202">
        <v>42</v>
      </c>
      <c r="L1007" s="199">
        <v>83900</v>
      </c>
      <c r="M1007" s="199">
        <f t="shared" si="15"/>
        <v>3523800</v>
      </c>
      <c r="N1007" s="157" t="s">
        <v>3481</v>
      </c>
      <c r="O1007" s="157" t="s">
        <v>3947</v>
      </c>
      <c r="P1007" s="205"/>
      <c r="Q1007" s="205"/>
      <c r="R1007" s="205"/>
      <c r="S1007" s="206"/>
    </row>
    <row r="1008" spans="1:19" ht="29.1" customHeight="1">
      <c r="A1008" s="166">
        <v>1004</v>
      </c>
      <c r="B1008" s="206"/>
      <c r="C1008" s="206"/>
      <c r="D1008" s="206"/>
      <c r="E1008" s="206"/>
      <c r="F1008" s="166" t="s">
        <v>3226</v>
      </c>
      <c r="G1008" s="206" t="s">
        <v>3218</v>
      </c>
      <c r="H1008" s="157" t="s">
        <v>934</v>
      </c>
      <c r="I1008" s="155" t="s">
        <v>54</v>
      </c>
      <c r="J1008" s="201">
        <v>91</v>
      </c>
      <c r="K1008" s="201">
        <v>91</v>
      </c>
      <c r="L1008" s="128">
        <v>57800</v>
      </c>
      <c r="M1008" s="199">
        <f t="shared" si="15"/>
        <v>5259800</v>
      </c>
      <c r="N1008" s="157" t="s">
        <v>3481</v>
      </c>
      <c r="O1008" s="157" t="s">
        <v>3948</v>
      </c>
      <c r="P1008" s="205"/>
      <c r="Q1008" s="205"/>
      <c r="R1008" s="205"/>
      <c r="S1008" s="206"/>
    </row>
    <row r="1009" spans="1:19" ht="29.1" customHeight="1">
      <c r="A1009" s="166">
        <v>1005</v>
      </c>
      <c r="B1009" s="206"/>
      <c r="C1009" s="206"/>
      <c r="D1009" s="206"/>
      <c r="E1009" s="206"/>
      <c r="F1009" s="166" t="s">
        <v>3226</v>
      </c>
      <c r="G1009" s="206" t="s">
        <v>3218</v>
      </c>
      <c r="H1009" s="157" t="s">
        <v>933</v>
      </c>
      <c r="I1009" s="155" t="s">
        <v>119</v>
      </c>
      <c r="J1009" s="201">
        <v>100</v>
      </c>
      <c r="K1009" s="202">
        <v>100</v>
      </c>
      <c r="L1009" s="199">
        <v>28000</v>
      </c>
      <c r="M1009" s="199">
        <f t="shared" si="15"/>
        <v>2800000</v>
      </c>
      <c r="N1009" s="157" t="s">
        <v>1833</v>
      </c>
      <c r="O1009" s="157">
        <v>0</v>
      </c>
      <c r="P1009" s="205"/>
      <c r="Q1009" s="205"/>
      <c r="R1009" s="205"/>
      <c r="S1009" s="206"/>
    </row>
    <row r="1010" spans="1:19" ht="29.1" customHeight="1">
      <c r="A1010" s="166">
        <v>1006</v>
      </c>
      <c r="B1010" s="206"/>
      <c r="C1010" s="206"/>
      <c r="D1010" s="206"/>
      <c r="E1010" s="206"/>
      <c r="F1010" s="166" t="s">
        <v>3226</v>
      </c>
      <c r="G1010" s="206" t="s">
        <v>3218</v>
      </c>
      <c r="H1010" s="157" t="s">
        <v>911</v>
      </c>
      <c r="I1010" s="155" t="s">
        <v>119</v>
      </c>
      <c r="J1010" s="201">
        <v>206</v>
      </c>
      <c r="K1010" s="202">
        <v>175</v>
      </c>
      <c r="L1010" s="199">
        <v>28000</v>
      </c>
      <c r="M1010" s="199">
        <f t="shared" si="15"/>
        <v>4900000</v>
      </c>
      <c r="N1010" s="157" t="s">
        <v>1833</v>
      </c>
      <c r="O1010" s="157">
        <v>0</v>
      </c>
      <c r="P1010" s="205"/>
      <c r="Q1010" s="205"/>
      <c r="R1010" s="205"/>
      <c r="S1010" s="206"/>
    </row>
    <row r="1011" spans="1:19" ht="29.1" customHeight="1">
      <c r="A1011" s="166">
        <v>1007</v>
      </c>
      <c r="B1011" s="206"/>
      <c r="C1011" s="206"/>
      <c r="D1011" s="206"/>
      <c r="E1011" s="206"/>
      <c r="F1011" s="166" t="s">
        <v>3226</v>
      </c>
      <c r="G1011" s="206" t="s">
        <v>3218</v>
      </c>
      <c r="H1011" s="157" t="s">
        <v>954</v>
      </c>
      <c r="I1011" s="155" t="s">
        <v>119</v>
      </c>
      <c r="J1011" s="201">
        <v>214</v>
      </c>
      <c r="K1011" s="202">
        <v>102</v>
      </c>
      <c r="L1011" s="199">
        <v>14800</v>
      </c>
      <c r="M1011" s="199">
        <f t="shared" si="15"/>
        <v>1509600</v>
      </c>
      <c r="N1011" s="157" t="s">
        <v>1833</v>
      </c>
      <c r="O1011" s="157">
        <v>0</v>
      </c>
      <c r="P1011" s="205"/>
      <c r="Q1011" s="205"/>
      <c r="R1011" s="205"/>
      <c r="S1011" s="206"/>
    </row>
    <row r="1012" spans="1:19" ht="29.1" customHeight="1">
      <c r="A1012" s="166">
        <v>1008</v>
      </c>
      <c r="B1012" s="206"/>
      <c r="C1012" s="206"/>
      <c r="D1012" s="206"/>
      <c r="E1012" s="206"/>
      <c r="F1012" s="166" t="s">
        <v>3226</v>
      </c>
      <c r="G1012" s="206" t="s">
        <v>3218</v>
      </c>
      <c r="H1012" s="157" t="s">
        <v>952</v>
      </c>
      <c r="I1012" s="155" t="s">
        <v>119</v>
      </c>
      <c r="J1012" s="201">
        <v>95</v>
      </c>
      <c r="K1012" s="202">
        <v>95</v>
      </c>
      <c r="L1012" s="199">
        <v>28000</v>
      </c>
      <c r="M1012" s="199">
        <f t="shared" si="15"/>
        <v>2660000</v>
      </c>
      <c r="N1012" s="157" t="s">
        <v>1833</v>
      </c>
      <c r="O1012" s="157">
        <v>0</v>
      </c>
      <c r="P1012" s="205"/>
      <c r="Q1012" s="205"/>
      <c r="R1012" s="205"/>
      <c r="S1012" s="206"/>
    </row>
    <row r="1013" spans="1:19" ht="29.1" customHeight="1">
      <c r="A1013" s="166">
        <v>1009</v>
      </c>
      <c r="B1013" s="206"/>
      <c r="C1013" s="206"/>
      <c r="D1013" s="206"/>
      <c r="E1013" s="206"/>
      <c r="F1013" s="166" t="s">
        <v>3226</v>
      </c>
      <c r="G1013" s="206" t="s">
        <v>3218</v>
      </c>
      <c r="H1013" s="157" t="s">
        <v>938</v>
      </c>
      <c r="I1013" s="155" t="s">
        <v>119</v>
      </c>
      <c r="J1013" s="201">
        <v>179</v>
      </c>
      <c r="K1013" s="201">
        <v>179</v>
      </c>
      <c r="L1013" s="199">
        <v>28000</v>
      </c>
      <c r="M1013" s="199">
        <f t="shared" si="15"/>
        <v>5012000</v>
      </c>
      <c r="N1013" s="157" t="s">
        <v>3179</v>
      </c>
      <c r="O1013" s="157">
        <v>0</v>
      </c>
      <c r="P1013" s="205"/>
      <c r="Q1013" s="205"/>
      <c r="R1013" s="205"/>
      <c r="S1013" s="206"/>
    </row>
    <row r="1014" spans="1:19" ht="29.1" customHeight="1">
      <c r="A1014" s="166">
        <v>1010</v>
      </c>
      <c r="B1014" s="206"/>
      <c r="C1014" s="206"/>
      <c r="D1014" s="206"/>
      <c r="E1014" s="206"/>
      <c r="F1014" s="166" t="s">
        <v>3226</v>
      </c>
      <c r="G1014" s="206" t="s">
        <v>3218</v>
      </c>
      <c r="H1014" s="157" t="s">
        <v>955</v>
      </c>
      <c r="I1014" s="155" t="s">
        <v>54</v>
      </c>
      <c r="J1014" s="201">
        <v>31</v>
      </c>
      <c r="K1014" s="202">
        <v>16</v>
      </c>
      <c r="L1014" s="199">
        <v>68100</v>
      </c>
      <c r="M1014" s="199">
        <f t="shared" si="15"/>
        <v>1089600</v>
      </c>
      <c r="N1014" s="157" t="s">
        <v>3751</v>
      </c>
      <c r="O1014" s="157" t="s">
        <v>3750</v>
      </c>
      <c r="P1014" s="205"/>
      <c r="Q1014" s="205"/>
      <c r="R1014" s="205"/>
      <c r="S1014" s="206"/>
    </row>
    <row r="1015" spans="1:19" ht="29.1" customHeight="1">
      <c r="A1015" s="166">
        <v>1011</v>
      </c>
      <c r="B1015" s="206"/>
      <c r="C1015" s="206"/>
      <c r="D1015" s="206"/>
      <c r="E1015" s="206"/>
      <c r="F1015" s="166" t="s">
        <v>3226</v>
      </c>
      <c r="G1015" s="206" t="s">
        <v>3218</v>
      </c>
      <c r="H1015" s="157" t="s">
        <v>953</v>
      </c>
      <c r="I1015" s="155" t="s">
        <v>54</v>
      </c>
      <c r="J1015" s="201">
        <v>15</v>
      </c>
      <c r="K1015" s="201">
        <v>15</v>
      </c>
      <c r="L1015" s="128">
        <v>72200</v>
      </c>
      <c r="M1015" s="199">
        <f t="shared" si="15"/>
        <v>1083000</v>
      </c>
      <c r="N1015" s="157" t="s">
        <v>3688</v>
      </c>
      <c r="O1015" s="157" t="s">
        <v>3681</v>
      </c>
      <c r="P1015" s="205"/>
      <c r="Q1015" s="205"/>
      <c r="R1015" s="205"/>
      <c r="S1015" s="206"/>
    </row>
    <row r="1016" spans="1:19" ht="29.1" customHeight="1">
      <c r="A1016" s="166">
        <v>1012</v>
      </c>
      <c r="B1016" s="206"/>
      <c r="C1016" s="206"/>
      <c r="D1016" s="206"/>
      <c r="E1016" s="206"/>
      <c r="F1016" s="166" t="s">
        <v>3226</v>
      </c>
      <c r="G1016" s="206" t="s">
        <v>3218</v>
      </c>
      <c r="H1016" s="157" t="s">
        <v>940</v>
      </c>
      <c r="I1016" s="155" t="s">
        <v>182</v>
      </c>
      <c r="J1016" s="201">
        <v>38</v>
      </c>
      <c r="K1016" s="202">
        <v>18</v>
      </c>
      <c r="L1016" s="199">
        <v>83900</v>
      </c>
      <c r="M1016" s="199">
        <f t="shared" si="15"/>
        <v>1510200</v>
      </c>
      <c r="N1016" s="157" t="s">
        <v>3688</v>
      </c>
      <c r="O1016" s="157" t="s">
        <v>3681</v>
      </c>
      <c r="P1016" s="205"/>
      <c r="Q1016" s="205"/>
      <c r="R1016" s="205"/>
      <c r="S1016" s="206"/>
    </row>
    <row r="1017" spans="1:19" ht="29.1" customHeight="1">
      <c r="A1017" s="166">
        <v>1013</v>
      </c>
      <c r="B1017" s="206"/>
      <c r="C1017" s="206"/>
      <c r="D1017" s="206"/>
      <c r="E1017" s="206"/>
      <c r="F1017" s="166" t="s">
        <v>3226</v>
      </c>
      <c r="G1017" s="206" t="s">
        <v>3218</v>
      </c>
      <c r="H1017" s="157" t="s">
        <v>943</v>
      </c>
      <c r="I1017" s="155" t="s">
        <v>119</v>
      </c>
      <c r="J1017" s="201">
        <v>5</v>
      </c>
      <c r="K1017" s="201">
        <v>5</v>
      </c>
      <c r="L1017" s="128">
        <v>28000</v>
      </c>
      <c r="M1017" s="199">
        <f t="shared" si="15"/>
        <v>140000</v>
      </c>
      <c r="N1017" s="157" t="s">
        <v>1833</v>
      </c>
      <c r="O1017" s="157">
        <v>0</v>
      </c>
      <c r="P1017" s="205"/>
      <c r="Q1017" s="205"/>
      <c r="R1017" s="205"/>
      <c r="S1017" s="206"/>
    </row>
    <row r="1018" spans="1:19" ht="29.1" customHeight="1">
      <c r="A1018" s="166">
        <v>1014</v>
      </c>
      <c r="B1018" s="206"/>
      <c r="C1018" s="206"/>
      <c r="D1018" s="206"/>
      <c r="E1018" s="206"/>
      <c r="F1018" s="166" t="s">
        <v>3226</v>
      </c>
      <c r="G1018" s="206" t="s">
        <v>3218</v>
      </c>
      <c r="H1018" s="157" t="s">
        <v>944</v>
      </c>
      <c r="I1018" s="155" t="s">
        <v>54</v>
      </c>
      <c r="J1018" s="201">
        <v>112</v>
      </c>
      <c r="K1018" s="201">
        <v>112</v>
      </c>
      <c r="L1018" s="128">
        <v>57800</v>
      </c>
      <c r="M1018" s="199">
        <f t="shared" si="15"/>
        <v>6473600</v>
      </c>
      <c r="N1018" s="157" t="s">
        <v>3688</v>
      </c>
      <c r="O1018" s="157" t="s">
        <v>3679</v>
      </c>
      <c r="P1018" s="205"/>
      <c r="Q1018" s="205"/>
      <c r="R1018" s="205"/>
      <c r="S1018" s="206"/>
    </row>
    <row r="1019" spans="1:19" ht="29.1" customHeight="1">
      <c r="A1019" s="166">
        <v>1015</v>
      </c>
      <c r="B1019" s="206"/>
      <c r="C1019" s="206"/>
      <c r="D1019" s="206"/>
      <c r="E1019" s="206"/>
      <c r="F1019" s="166" t="s">
        <v>3226</v>
      </c>
      <c r="G1019" s="206" t="s">
        <v>3218</v>
      </c>
      <c r="H1019" s="157" t="s">
        <v>945</v>
      </c>
      <c r="I1019" s="155" t="s">
        <v>182</v>
      </c>
      <c r="J1019" s="201">
        <v>161</v>
      </c>
      <c r="K1019" s="202">
        <v>145</v>
      </c>
      <c r="L1019" s="199">
        <v>80100</v>
      </c>
      <c r="M1019" s="199">
        <f t="shared" si="15"/>
        <v>11614500</v>
      </c>
      <c r="N1019" s="157" t="s">
        <v>3688</v>
      </c>
      <c r="O1019" s="157" t="s">
        <v>3679</v>
      </c>
      <c r="P1019" s="205"/>
      <c r="Q1019" s="205"/>
      <c r="R1019" s="205"/>
      <c r="S1019" s="206"/>
    </row>
    <row r="1020" spans="1:19" ht="29.1" customHeight="1">
      <c r="A1020" s="166">
        <v>1016</v>
      </c>
      <c r="B1020" s="206"/>
      <c r="C1020" s="206"/>
      <c r="D1020" s="206"/>
      <c r="E1020" s="206"/>
      <c r="F1020" s="166" t="s">
        <v>3226</v>
      </c>
      <c r="G1020" s="206" t="s">
        <v>3218</v>
      </c>
      <c r="H1020" s="158" t="s">
        <v>3122</v>
      </c>
      <c r="I1020" s="155" t="s">
        <v>27</v>
      </c>
      <c r="J1020" s="201">
        <v>779</v>
      </c>
      <c r="K1020" s="202">
        <v>141</v>
      </c>
      <c r="L1020" s="199">
        <v>85000</v>
      </c>
      <c r="M1020" s="199">
        <f t="shared" si="15"/>
        <v>11985000</v>
      </c>
      <c r="N1020" s="157" t="s">
        <v>3688</v>
      </c>
      <c r="O1020" s="157" t="s">
        <v>3950</v>
      </c>
      <c r="P1020" s="205"/>
      <c r="Q1020" s="205"/>
      <c r="R1020" s="205"/>
      <c r="S1020" s="206"/>
    </row>
    <row r="1021" spans="1:19" ht="29.1" customHeight="1">
      <c r="A1021" s="166">
        <v>1017</v>
      </c>
      <c r="B1021" s="206"/>
      <c r="C1021" s="206"/>
      <c r="D1021" s="206"/>
      <c r="E1021" s="206"/>
      <c r="F1021" s="166" t="s">
        <v>3226</v>
      </c>
      <c r="G1021" s="206" t="s">
        <v>3218</v>
      </c>
      <c r="H1021" s="157" t="s">
        <v>946</v>
      </c>
      <c r="I1021" s="155" t="s">
        <v>55</v>
      </c>
      <c r="J1021" s="201">
        <v>199</v>
      </c>
      <c r="K1021" s="201">
        <v>199</v>
      </c>
      <c r="L1021" s="128">
        <v>38600</v>
      </c>
      <c r="M1021" s="199">
        <f t="shared" si="15"/>
        <v>7681400</v>
      </c>
      <c r="N1021" s="157" t="s">
        <v>3474</v>
      </c>
      <c r="O1021" s="157" t="s">
        <v>3949</v>
      </c>
      <c r="P1021" s="205"/>
      <c r="Q1021" s="205"/>
      <c r="R1021" s="205"/>
      <c r="S1021" s="206"/>
    </row>
    <row r="1022" spans="1:19" ht="29.1" customHeight="1">
      <c r="A1022" s="166">
        <v>1018</v>
      </c>
      <c r="B1022" s="206"/>
      <c r="C1022" s="206"/>
      <c r="D1022" s="206"/>
      <c r="E1022" s="206"/>
      <c r="F1022" s="166" t="s">
        <v>3226</v>
      </c>
      <c r="G1022" s="206" t="s">
        <v>3218</v>
      </c>
      <c r="H1022" s="157" t="s">
        <v>950</v>
      </c>
      <c r="I1022" s="155" t="s">
        <v>182</v>
      </c>
      <c r="J1022" s="201">
        <v>602</v>
      </c>
      <c r="K1022" s="202">
        <v>223</v>
      </c>
      <c r="L1022" s="199">
        <v>50100</v>
      </c>
      <c r="M1022" s="199">
        <f t="shared" si="15"/>
        <v>11172300</v>
      </c>
      <c r="N1022" s="157" t="s">
        <v>3639</v>
      </c>
      <c r="O1022" s="157" t="s">
        <v>3835</v>
      </c>
      <c r="P1022" s="205"/>
      <c r="Q1022" s="205"/>
      <c r="R1022" s="205"/>
      <c r="S1022" s="206"/>
    </row>
    <row r="1023" spans="1:19" ht="29.1" customHeight="1">
      <c r="A1023" s="166">
        <v>1019</v>
      </c>
      <c r="B1023" s="206"/>
      <c r="C1023" s="206"/>
      <c r="D1023" s="206"/>
      <c r="E1023" s="206"/>
      <c r="F1023" s="166" t="s">
        <v>3226</v>
      </c>
      <c r="G1023" s="206" t="s">
        <v>3218</v>
      </c>
      <c r="H1023" s="157" t="s">
        <v>951</v>
      </c>
      <c r="I1023" s="155" t="s">
        <v>119</v>
      </c>
      <c r="J1023" s="201">
        <v>13</v>
      </c>
      <c r="K1023" s="202">
        <v>8</v>
      </c>
      <c r="L1023" s="199">
        <v>28000</v>
      </c>
      <c r="M1023" s="199">
        <f t="shared" si="15"/>
        <v>224000</v>
      </c>
      <c r="N1023" s="157" t="s">
        <v>3531</v>
      </c>
      <c r="O1023" s="157" t="s">
        <v>2236</v>
      </c>
      <c r="P1023" s="205"/>
      <c r="Q1023" s="205"/>
      <c r="R1023" s="205"/>
      <c r="S1023" s="206"/>
    </row>
    <row r="1024" spans="1:19" ht="29.1" customHeight="1">
      <c r="A1024" s="166">
        <v>1020</v>
      </c>
      <c r="B1024" s="206"/>
      <c r="C1024" s="206"/>
      <c r="D1024" s="206"/>
      <c r="E1024" s="206"/>
      <c r="F1024" s="166" t="s">
        <v>3226</v>
      </c>
      <c r="G1024" s="206" t="s">
        <v>3218</v>
      </c>
      <c r="H1024" s="157" t="s">
        <v>957</v>
      </c>
      <c r="I1024" s="155" t="s">
        <v>119</v>
      </c>
      <c r="J1024" s="201">
        <v>50</v>
      </c>
      <c r="K1024" s="202">
        <v>15</v>
      </c>
      <c r="L1024" s="199">
        <v>14800</v>
      </c>
      <c r="M1024" s="199">
        <f t="shared" si="15"/>
        <v>222000</v>
      </c>
      <c r="N1024" s="157" t="s">
        <v>3478</v>
      </c>
      <c r="O1024" s="157" t="s">
        <v>3679</v>
      </c>
      <c r="P1024" s="205"/>
      <c r="Q1024" s="205"/>
      <c r="R1024" s="205"/>
      <c r="S1024" s="206"/>
    </row>
    <row r="1025" spans="1:19" ht="29.1" customHeight="1">
      <c r="A1025" s="166">
        <v>1021</v>
      </c>
      <c r="B1025" s="206"/>
      <c r="C1025" s="206"/>
      <c r="D1025" s="206"/>
      <c r="E1025" s="206"/>
      <c r="F1025" s="166" t="s">
        <v>3226</v>
      </c>
      <c r="G1025" s="206" t="s">
        <v>3218</v>
      </c>
      <c r="H1025" s="157" t="s">
        <v>956</v>
      </c>
      <c r="I1025" s="155" t="s">
        <v>54</v>
      </c>
      <c r="J1025" s="201">
        <v>2536</v>
      </c>
      <c r="K1025" s="202">
        <v>157</v>
      </c>
      <c r="L1025" s="199">
        <v>41400</v>
      </c>
      <c r="M1025" s="199">
        <f t="shared" si="15"/>
        <v>6499800</v>
      </c>
      <c r="N1025" s="157" t="s">
        <v>3649</v>
      </c>
      <c r="O1025" s="157" t="s">
        <v>3951</v>
      </c>
      <c r="P1025" s="205"/>
      <c r="Q1025" s="205"/>
      <c r="R1025" s="205"/>
      <c r="S1025" s="206"/>
    </row>
    <row r="1026" spans="1:19" ht="29.1" customHeight="1">
      <c r="A1026" s="166">
        <v>1022</v>
      </c>
      <c r="B1026" s="206"/>
      <c r="C1026" s="206"/>
      <c r="D1026" s="206"/>
      <c r="E1026" s="206"/>
      <c r="F1026" s="166" t="s">
        <v>3226</v>
      </c>
      <c r="G1026" s="206" t="s">
        <v>3218</v>
      </c>
      <c r="H1026" s="157" t="s">
        <v>959</v>
      </c>
      <c r="I1026" s="155" t="s">
        <v>55</v>
      </c>
      <c r="J1026" s="201">
        <v>42</v>
      </c>
      <c r="K1026" s="201">
        <v>42</v>
      </c>
      <c r="L1026" s="128">
        <v>38200</v>
      </c>
      <c r="M1026" s="199">
        <f t="shared" si="15"/>
        <v>1604400</v>
      </c>
      <c r="N1026" s="157" t="s">
        <v>3474</v>
      </c>
      <c r="O1026" s="157" t="s">
        <v>3679</v>
      </c>
      <c r="P1026" s="205"/>
      <c r="Q1026" s="205"/>
      <c r="R1026" s="205"/>
      <c r="S1026" s="206"/>
    </row>
    <row r="1027" spans="1:19" ht="29.1" customHeight="1">
      <c r="A1027" s="166">
        <v>1023</v>
      </c>
      <c r="B1027" s="206"/>
      <c r="C1027" s="206"/>
      <c r="D1027" s="206"/>
      <c r="E1027" s="206"/>
      <c r="F1027" s="166" t="s">
        <v>3226</v>
      </c>
      <c r="G1027" s="206" t="s">
        <v>3218</v>
      </c>
      <c r="H1027" s="157" t="s">
        <v>897</v>
      </c>
      <c r="I1027" s="155" t="s">
        <v>54</v>
      </c>
      <c r="J1027" s="201">
        <v>214</v>
      </c>
      <c r="K1027" s="201">
        <v>214</v>
      </c>
      <c r="L1027" s="128">
        <v>38200</v>
      </c>
      <c r="M1027" s="199">
        <f t="shared" si="15"/>
        <v>8174800</v>
      </c>
      <c r="N1027" s="157" t="s">
        <v>2195</v>
      </c>
      <c r="O1027" s="157" t="s">
        <v>3820</v>
      </c>
      <c r="P1027" s="205"/>
      <c r="Q1027" s="205"/>
      <c r="R1027" s="205"/>
      <c r="S1027" s="206"/>
    </row>
    <row r="1028" spans="1:19" ht="29.1" customHeight="1">
      <c r="A1028" s="166">
        <v>1024</v>
      </c>
      <c r="B1028" s="206"/>
      <c r="C1028" s="206"/>
      <c r="D1028" s="206"/>
      <c r="E1028" s="206"/>
      <c r="F1028" s="166" t="s">
        <v>3226</v>
      </c>
      <c r="G1028" s="206" t="s">
        <v>3218</v>
      </c>
      <c r="H1028" s="157" t="s">
        <v>898</v>
      </c>
      <c r="I1028" s="155" t="s">
        <v>182</v>
      </c>
      <c r="J1028" s="201">
        <v>156</v>
      </c>
      <c r="K1028" s="202">
        <v>88</v>
      </c>
      <c r="L1028" s="199">
        <v>28400</v>
      </c>
      <c r="M1028" s="199">
        <f t="shared" si="15"/>
        <v>2499200</v>
      </c>
      <c r="N1028" s="157" t="s">
        <v>2195</v>
      </c>
      <c r="O1028" s="157" t="s">
        <v>2201</v>
      </c>
      <c r="P1028" s="205"/>
      <c r="Q1028" s="205"/>
      <c r="R1028" s="205"/>
      <c r="S1028" s="206"/>
    </row>
    <row r="1029" spans="1:19" ht="29.1" customHeight="1">
      <c r="A1029" s="166">
        <v>1025</v>
      </c>
      <c r="B1029" s="206"/>
      <c r="C1029" s="206"/>
      <c r="D1029" s="206"/>
      <c r="E1029" s="206"/>
      <c r="F1029" s="166" t="s">
        <v>3226</v>
      </c>
      <c r="G1029" s="206" t="s">
        <v>3218</v>
      </c>
      <c r="H1029" s="157" t="s">
        <v>894</v>
      </c>
      <c r="I1029" s="155" t="s">
        <v>54</v>
      </c>
      <c r="J1029" s="201">
        <v>84</v>
      </c>
      <c r="K1029" s="201">
        <v>84</v>
      </c>
      <c r="L1029" s="128">
        <v>38200</v>
      </c>
      <c r="M1029" s="199">
        <f t="shared" ref="M1029:M1092" si="16">K1029*L1029</f>
        <v>3208800</v>
      </c>
      <c r="N1029" s="157" t="s">
        <v>3617</v>
      </c>
      <c r="O1029" s="157" t="s">
        <v>3952</v>
      </c>
      <c r="P1029" s="205"/>
      <c r="Q1029" s="205"/>
      <c r="R1029" s="205"/>
      <c r="S1029" s="206"/>
    </row>
    <row r="1030" spans="1:19" ht="29.1" customHeight="1">
      <c r="A1030" s="166">
        <v>1026</v>
      </c>
      <c r="B1030" s="206"/>
      <c r="C1030" s="206"/>
      <c r="D1030" s="206"/>
      <c r="E1030" s="206"/>
      <c r="F1030" s="166" t="s">
        <v>3226</v>
      </c>
      <c r="G1030" s="206" t="s">
        <v>3218</v>
      </c>
      <c r="H1030" s="157" t="s">
        <v>893</v>
      </c>
      <c r="I1030" s="155" t="s">
        <v>182</v>
      </c>
      <c r="J1030" s="201">
        <v>853</v>
      </c>
      <c r="K1030" s="202">
        <v>78</v>
      </c>
      <c r="L1030" s="199">
        <v>29900</v>
      </c>
      <c r="M1030" s="199">
        <f t="shared" si="16"/>
        <v>2332200</v>
      </c>
      <c r="N1030" s="157" t="s">
        <v>3632</v>
      </c>
      <c r="O1030" s="157" t="s">
        <v>3953</v>
      </c>
      <c r="P1030" s="205"/>
      <c r="Q1030" s="205"/>
      <c r="R1030" s="205"/>
      <c r="S1030" s="206"/>
    </row>
    <row r="1031" spans="1:19" ht="29.1" customHeight="1">
      <c r="A1031" s="166">
        <v>1027</v>
      </c>
      <c r="B1031" s="206"/>
      <c r="C1031" s="206"/>
      <c r="D1031" s="206"/>
      <c r="E1031" s="206"/>
      <c r="F1031" s="166" t="s">
        <v>3226</v>
      </c>
      <c r="G1031" s="206" t="s">
        <v>3218</v>
      </c>
      <c r="H1031" s="157" t="s">
        <v>892</v>
      </c>
      <c r="I1031" s="155" t="s">
        <v>54</v>
      </c>
      <c r="J1031" s="201">
        <v>490</v>
      </c>
      <c r="K1031" s="202">
        <v>250</v>
      </c>
      <c r="L1031" s="199">
        <v>15800</v>
      </c>
      <c r="M1031" s="199">
        <f t="shared" si="16"/>
        <v>3950000</v>
      </c>
      <c r="N1031" s="157" t="s">
        <v>3179</v>
      </c>
      <c r="O1031" s="157">
        <v>0</v>
      </c>
      <c r="P1031" s="205"/>
      <c r="Q1031" s="205"/>
      <c r="R1031" s="205"/>
      <c r="S1031" s="206"/>
    </row>
    <row r="1032" spans="1:19" ht="29.1" customHeight="1">
      <c r="A1032" s="166">
        <v>1028</v>
      </c>
      <c r="B1032" s="206"/>
      <c r="C1032" s="206"/>
      <c r="D1032" s="206"/>
      <c r="E1032" s="206"/>
      <c r="F1032" s="166" t="s">
        <v>3226</v>
      </c>
      <c r="G1032" s="206" t="s">
        <v>3218</v>
      </c>
      <c r="H1032" s="157" t="s">
        <v>888</v>
      </c>
      <c r="I1032" s="155" t="s">
        <v>54</v>
      </c>
      <c r="J1032" s="201">
        <v>165</v>
      </c>
      <c r="K1032" s="202">
        <v>121</v>
      </c>
      <c r="L1032" s="199">
        <v>14800</v>
      </c>
      <c r="M1032" s="199">
        <f t="shared" si="16"/>
        <v>1790800</v>
      </c>
      <c r="N1032" s="157" t="s">
        <v>3625</v>
      </c>
      <c r="O1032" s="157" t="s">
        <v>3954</v>
      </c>
      <c r="P1032" s="205"/>
      <c r="Q1032" s="205"/>
      <c r="R1032" s="205"/>
      <c r="S1032" s="206"/>
    </row>
    <row r="1033" spans="1:19" ht="29.1" customHeight="1">
      <c r="A1033" s="166">
        <v>1029</v>
      </c>
      <c r="B1033" s="206"/>
      <c r="C1033" s="206"/>
      <c r="D1033" s="206"/>
      <c r="E1033" s="206"/>
      <c r="F1033" s="166" t="s">
        <v>3226</v>
      </c>
      <c r="G1033" s="206" t="s">
        <v>3218</v>
      </c>
      <c r="H1033" s="157" t="s">
        <v>886</v>
      </c>
      <c r="I1033" s="155" t="s">
        <v>54</v>
      </c>
      <c r="J1033" s="201">
        <v>352</v>
      </c>
      <c r="K1033" s="201">
        <v>352</v>
      </c>
      <c r="L1033" s="128">
        <v>1380</v>
      </c>
      <c r="M1033" s="199">
        <f t="shared" si="16"/>
        <v>485760</v>
      </c>
      <c r="N1033" s="157" t="s">
        <v>3191</v>
      </c>
      <c r="O1033" s="157">
        <v>0</v>
      </c>
      <c r="P1033" s="205"/>
      <c r="Q1033" s="205"/>
      <c r="R1033" s="205"/>
      <c r="S1033" s="206"/>
    </row>
    <row r="1034" spans="1:19" ht="29.1" customHeight="1">
      <c r="A1034" s="166">
        <v>1030</v>
      </c>
      <c r="B1034" s="206"/>
      <c r="C1034" s="206"/>
      <c r="D1034" s="206"/>
      <c r="E1034" s="206"/>
      <c r="F1034" s="166" t="s">
        <v>3226</v>
      </c>
      <c r="G1034" s="206" t="s">
        <v>3218</v>
      </c>
      <c r="H1034" s="158" t="s">
        <v>3178</v>
      </c>
      <c r="I1034" s="155" t="s">
        <v>0</v>
      </c>
      <c r="J1034" s="201">
        <v>229</v>
      </c>
      <c r="K1034" s="201">
        <v>2</v>
      </c>
      <c r="L1034" s="128">
        <v>16200</v>
      </c>
      <c r="M1034" s="199">
        <f t="shared" si="16"/>
        <v>32400</v>
      </c>
      <c r="N1034" s="157" t="s">
        <v>3625</v>
      </c>
      <c r="O1034" s="157" t="s">
        <v>3954</v>
      </c>
      <c r="P1034" s="205"/>
      <c r="Q1034" s="205"/>
      <c r="R1034" s="205"/>
      <c r="S1034" s="206"/>
    </row>
    <row r="1035" spans="1:19" ht="29.1" customHeight="1">
      <c r="A1035" s="166">
        <v>1031</v>
      </c>
      <c r="B1035" s="206"/>
      <c r="C1035" s="206"/>
      <c r="D1035" s="206"/>
      <c r="E1035" s="206"/>
      <c r="F1035" s="166" t="s">
        <v>3226</v>
      </c>
      <c r="G1035" s="206" t="s">
        <v>3218</v>
      </c>
      <c r="H1035" s="158" t="s">
        <v>883</v>
      </c>
      <c r="I1035" s="155" t="s">
        <v>54</v>
      </c>
      <c r="J1035" s="201">
        <v>542</v>
      </c>
      <c r="K1035" s="202">
        <v>268</v>
      </c>
      <c r="L1035" s="199">
        <v>4770</v>
      </c>
      <c r="M1035" s="199">
        <f t="shared" si="16"/>
        <v>1278360</v>
      </c>
      <c r="N1035" s="157" t="s">
        <v>3666</v>
      </c>
      <c r="O1035" s="157" t="s">
        <v>3820</v>
      </c>
      <c r="P1035" s="205"/>
      <c r="Q1035" s="205"/>
      <c r="R1035" s="205"/>
      <c r="S1035" s="206"/>
    </row>
    <row r="1036" spans="1:19" ht="29.1" customHeight="1">
      <c r="A1036" s="166">
        <v>1032</v>
      </c>
      <c r="B1036" s="206"/>
      <c r="C1036" s="206"/>
      <c r="D1036" s="206"/>
      <c r="E1036" s="206"/>
      <c r="F1036" s="166" t="s">
        <v>3226</v>
      </c>
      <c r="G1036" s="206" t="s">
        <v>3218</v>
      </c>
      <c r="H1036" s="158" t="s">
        <v>854</v>
      </c>
      <c r="I1036" s="155" t="s">
        <v>54</v>
      </c>
      <c r="J1036" s="201">
        <v>261</v>
      </c>
      <c r="K1036" s="202">
        <v>261</v>
      </c>
      <c r="L1036" s="199">
        <v>4470</v>
      </c>
      <c r="M1036" s="199">
        <f t="shared" si="16"/>
        <v>1166670</v>
      </c>
      <c r="N1036" s="157" t="s">
        <v>3666</v>
      </c>
      <c r="O1036" s="157" t="s">
        <v>3820</v>
      </c>
      <c r="P1036" s="205"/>
      <c r="Q1036" s="205"/>
      <c r="R1036" s="205"/>
      <c r="S1036" s="206"/>
    </row>
    <row r="1037" spans="1:19" ht="29.1" customHeight="1">
      <c r="A1037" s="166">
        <v>1033</v>
      </c>
      <c r="B1037" s="206"/>
      <c r="C1037" s="206"/>
      <c r="D1037" s="206"/>
      <c r="E1037" s="206"/>
      <c r="F1037" s="166" t="s">
        <v>3226</v>
      </c>
      <c r="G1037" s="206" t="s">
        <v>3218</v>
      </c>
      <c r="H1037" s="158" t="s">
        <v>3162</v>
      </c>
      <c r="I1037" s="155" t="s">
        <v>37</v>
      </c>
      <c r="J1037" s="201">
        <v>3</v>
      </c>
      <c r="K1037" s="202">
        <v>3</v>
      </c>
      <c r="L1037" s="199">
        <v>1380</v>
      </c>
      <c r="M1037" s="199">
        <f t="shared" si="16"/>
        <v>4140</v>
      </c>
      <c r="N1037" s="157" t="s">
        <v>3752</v>
      </c>
      <c r="O1037" s="157" t="s">
        <v>3679</v>
      </c>
      <c r="P1037" s="205"/>
      <c r="Q1037" s="205"/>
      <c r="R1037" s="205"/>
      <c r="S1037" s="206"/>
    </row>
    <row r="1038" spans="1:19" ht="29.1" customHeight="1">
      <c r="A1038" s="166">
        <v>1034</v>
      </c>
      <c r="B1038" s="206"/>
      <c r="C1038" s="206"/>
      <c r="D1038" s="206"/>
      <c r="E1038" s="206"/>
      <c r="F1038" s="166" t="s">
        <v>3226</v>
      </c>
      <c r="G1038" s="206" t="s">
        <v>3218</v>
      </c>
      <c r="H1038" s="158" t="s">
        <v>860</v>
      </c>
      <c r="I1038" s="155" t="s">
        <v>119</v>
      </c>
      <c r="J1038" s="201">
        <v>169</v>
      </c>
      <c r="K1038" s="202">
        <v>104</v>
      </c>
      <c r="L1038" s="199">
        <v>1380</v>
      </c>
      <c r="M1038" s="199">
        <f t="shared" si="16"/>
        <v>143520</v>
      </c>
      <c r="N1038" s="157" t="s">
        <v>3689</v>
      </c>
      <c r="O1038" s="157">
        <v>0</v>
      </c>
      <c r="P1038" s="205"/>
      <c r="Q1038" s="205"/>
      <c r="R1038" s="205"/>
      <c r="S1038" s="206"/>
    </row>
    <row r="1039" spans="1:19" ht="29.1" customHeight="1">
      <c r="A1039" s="166">
        <v>1035</v>
      </c>
      <c r="B1039" s="206"/>
      <c r="C1039" s="206"/>
      <c r="D1039" s="206"/>
      <c r="E1039" s="206"/>
      <c r="F1039" s="166" t="s">
        <v>3226</v>
      </c>
      <c r="G1039" s="206" t="s">
        <v>3218</v>
      </c>
      <c r="H1039" s="158" t="s">
        <v>859</v>
      </c>
      <c r="I1039" s="155" t="s">
        <v>54</v>
      </c>
      <c r="J1039" s="201">
        <v>508</v>
      </c>
      <c r="K1039" s="201">
        <v>504</v>
      </c>
      <c r="L1039" s="128">
        <v>4440</v>
      </c>
      <c r="M1039" s="199">
        <f t="shared" si="16"/>
        <v>2237760</v>
      </c>
      <c r="N1039" s="157" t="s">
        <v>3179</v>
      </c>
      <c r="O1039" s="157">
        <v>0</v>
      </c>
      <c r="P1039" s="205"/>
      <c r="Q1039" s="205"/>
      <c r="R1039" s="205"/>
      <c r="S1039" s="206"/>
    </row>
    <row r="1040" spans="1:19" ht="29.1" customHeight="1">
      <c r="A1040" s="166">
        <v>1036</v>
      </c>
      <c r="B1040" s="206"/>
      <c r="C1040" s="206"/>
      <c r="D1040" s="206"/>
      <c r="E1040" s="206"/>
      <c r="F1040" s="166" t="s">
        <v>3226</v>
      </c>
      <c r="G1040" s="206" t="s">
        <v>3218</v>
      </c>
      <c r="H1040" s="158" t="s">
        <v>879</v>
      </c>
      <c r="I1040" s="155" t="s">
        <v>119</v>
      </c>
      <c r="J1040" s="201">
        <v>383</v>
      </c>
      <c r="K1040" s="202">
        <v>326</v>
      </c>
      <c r="L1040" s="199">
        <v>1380</v>
      </c>
      <c r="M1040" s="199">
        <f t="shared" si="16"/>
        <v>449880</v>
      </c>
      <c r="N1040" s="157" t="s">
        <v>3191</v>
      </c>
      <c r="O1040" s="157">
        <v>0</v>
      </c>
      <c r="P1040" s="205"/>
      <c r="Q1040" s="205"/>
      <c r="R1040" s="205"/>
      <c r="S1040" s="206"/>
    </row>
    <row r="1041" spans="1:19" ht="29.1" customHeight="1">
      <c r="A1041" s="166">
        <v>1037</v>
      </c>
      <c r="B1041" s="206"/>
      <c r="C1041" s="206"/>
      <c r="D1041" s="206"/>
      <c r="E1041" s="206"/>
      <c r="F1041" s="166" t="s">
        <v>3226</v>
      </c>
      <c r="G1041" s="206" t="s">
        <v>3218</v>
      </c>
      <c r="H1041" s="158" t="s">
        <v>878</v>
      </c>
      <c r="I1041" s="155" t="s">
        <v>54</v>
      </c>
      <c r="J1041" s="201">
        <v>50</v>
      </c>
      <c r="K1041" s="201">
        <v>50</v>
      </c>
      <c r="L1041" s="128">
        <v>4540</v>
      </c>
      <c r="M1041" s="199">
        <f t="shared" si="16"/>
        <v>227000</v>
      </c>
      <c r="N1041" s="157" t="s">
        <v>3650</v>
      </c>
      <c r="O1041" s="157" t="s">
        <v>2189</v>
      </c>
      <c r="P1041" s="205"/>
      <c r="Q1041" s="205"/>
      <c r="R1041" s="205"/>
      <c r="S1041" s="206"/>
    </row>
    <row r="1042" spans="1:19" ht="29.1" customHeight="1">
      <c r="A1042" s="166">
        <v>1038</v>
      </c>
      <c r="B1042" s="206"/>
      <c r="C1042" s="206"/>
      <c r="D1042" s="206"/>
      <c r="E1042" s="206"/>
      <c r="F1042" s="166" t="s">
        <v>3226</v>
      </c>
      <c r="G1042" s="206" t="s">
        <v>3218</v>
      </c>
      <c r="H1042" s="158" t="s">
        <v>880</v>
      </c>
      <c r="I1042" s="155" t="s">
        <v>736</v>
      </c>
      <c r="J1042" s="201">
        <v>1160</v>
      </c>
      <c r="K1042" s="202">
        <v>300</v>
      </c>
      <c r="L1042" s="199">
        <v>14400</v>
      </c>
      <c r="M1042" s="199">
        <f t="shared" si="16"/>
        <v>4320000</v>
      </c>
      <c r="N1042" s="157" t="s">
        <v>3709</v>
      </c>
      <c r="O1042" s="157" t="s">
        <v>2191</v>
      </c>
      <c r="P1042" s="205"/>
      <c r="Q1042" s="205"/>
      <c r="R1042" s="205"/>
      <c r="S1042" s="206"/>
    </row>
    <row r="1043" spans="1:19" ht="29.1" customHeight="1">
      <c r="A1043" s="166">
        <v>1039</v>
      </c>
      <c r="B1043" s="206"/>
      <c r="C1043" s="206"/>
      <c r="D1043" s="206"/>
      <c r="E1043" s="206"/>
      <c r="F1043" s="166" t="s">
        <v>3226</v>
      </c>
      <c r="G1043" s="206" t="s">
        <v>3218</v>
      </c>
      <c r="H1043" s="158" t="s">
        <v>873</v>
      </c>
      <c r="I1043" s="155" t="s">
        <v>54</v>
      </c>
      <c r="J1043" s="201">
        <v>211</v>
      </c>
      <c r="K1043" s="201">
        <v>211</v>
      </c>
      <c r="L1043" s="128">
        <v>1380</v>
      </c>
      <c r="M1043" s="199">
        <f t="shared" si="16"/>
        <v>291180</v>
      </c>
      <c r="N1043" s="157" t="s">
        <v>3179</v>
      </c>
      <c r="O1043" s="157">
        <v>0</v>
      </c>
      <c r="P1043" s="205"/>
      <c r="Q1043" s="205"/>
      <c r="R1043" s="205"/>
      <c r="S1043" s="206"/>
    </row>
    <row r="1044" spans="1:19" ht="29.1" customHeight="1">
      <c r="A1044" s="166">
        <v>1040</v>
      </c>
      <c r="B1044" s="206"/>
      <c r="C1044" s="206"/>
      <c r="D1044" s="206"/>
      <c r="E1044" s="206"/>
      <c r="F1044" s="166" t="s">
        <v>3226</v>
      </c>
      <c r="G1044" s="206" t="s">
        <v>3218</v>
      </c>
      <c r="H1044" s="158" t="s">
        <v>874</v>
      </c>
      <c r="I1044" s="155" t="s">
        <v>119</v>
      </c>
      <c r="J1044" s="201">
        <v>245</v>
      </c>
      <c r="K1044" s="201">
        <v>245</v>
      </c>
      <c r="L1044" s="128">
        <v>1380</v>
      </c>
      <c r="M1044" s="199">
        <f t="shared" si="16"/>
        <v>338100</v>
      </c>
      <c r="N1044" s="157" t="s">
        <v>3323</v>
      </c>
      <c r="O1044" s="157" t="s">
        <v>3955</v>
      </c>
      <c r="P1044" s="205"/>
      <c r="Q1044" s="205"/>
      <c r="R1044" s="205"/>
      <c r="S1044" s="206"/>
    </row>
    <row r="1045" spans="1:19" ht="29.1" customHeight="1">
      <c r="A1045" s="166">
        <v>1041</v>
      </c>
      <c r="B1045" s="206"/>
      <c r="C1045" s="206"/>
      <c r="D1045" s="206"/>
      <c r="E1045" s="206"/>
      <c r="F1045" s="166" t="s">
        <v>3226</v>
      </c>
      <c r="G1045" s="206" t="s">
        <v>3218</v>
      </c>
      <c r="H1045" s="158" t="s">
        <v>882</v>
      </c>
      <c r="I1045" s="155" t="s">
        <v>736</v>
      </c>
      <c r="J1045" s="201">
        <v>7</v>
      </c>
      <c r="K1045" s="201">
        <v>7</v>
      </c>
      <c r="L1045" s="128">
        <v>6700</v>
      </c>
      <c r="M1045" s="199">
        <f t="shared" si="16"/>
        <v>46900</v>
      </c>
      <c r="N1045" s="157" t="s">
        <v>3179</v>
      </c>
      <c r="O1045" s="157">
        <v>0</v>
      </c>
      <c r="P1045" s="205"/>
      <c r="Q1045" s="205"/>
      <c r="R1045" s="205"/>
      <c r="S1045" s="206"/>
    </row>
    <row r="1046" spans="1:19" ht="29.1" customHeight="1">
      <c r="A1046" s="166">
        <v>1042</v>
      </c>
      <c r="B1046" s="206"/>
      <c r="C1046" s="206"/>
      <c r="D1046" s="206"/>
      <c r="E1046" s="206"/>
      <c r="F1046" s="166" t="s">
        <v>3226</v>
      </c>
      <c r="G1046" s="206" t="s">
        <v>3218</v>
      </c>
      <c r="H1046" s="158" t="s">
        <v>875</v>
      </c>
      <c r="I1046" s="155" t="s">
        <v>54</v>
      </c>
      <c r="J1046" s="201">
        <v>50</v>
      </c>
      <c r="K1046" s="201">
        <v>50</v>
      </c>
      <c r="L1046" s="128">
        <v>4990</v>
      </c>
      <c r="M1046" s="199">
        <f t="shared" si="16"/>
        <v>249500</v>
      </c>
      <c r="N1046" s="157" t="s">
        <v>3179</v>
      </c>
      <c r="O1046" s="157">
        <v>0</v>
      </c>
      <c r="P1046" s="205"/>
      <c r="Q1046" s="205"/>
      <c r="R1046" s="205"/>
      <c r="S1046" s="206"/>
    </row>
    <row r="1047" spans="1:19" ht="29.1" customHeight="1">
      <c r="A1047" s="166">
        <v>1043</v>
      </c>
      <c r="B1047" s="206"/>
      <c r="C1047" s="206"/>
      <c r="D1047" s="206"/>
      <c r="E1047" s="206"/>
      <c r="F1047" s="166" t="s">
        <v>3226</v>
      </c>
      <c r="G1047" s="206" t="s">
        <v>3218</v>
      </c>
      <c r="H1047" s="158" t="s">
        <v>881</v>
      </c>
      <c r="I1047" s="155" t="s">
        <v>736</v>
      </c>
      <c r="J1047" s="201">
        <v>16</v>
      </c>
      <c r="K1047" s="201">
        <v>16</v>
      </c>
      <c r="L1047" s="128">
        <v>4200</v>
      </c>
      <c r="M1047" s="199">
        <f t="shared" si="16"/>
        <v>67200</v>
      </c>
      <c r="N1047" s="157" t="s">
        <v>3179</v>
      </c>
      <c r="O1047" s="157">
        <v>0</v>
      </c>
      <c r="P1047" s="205"/>
      <c r="Q1047" s="205"/>
      <c r="R1047" s="205"/>
      <c r="S1047" s="206"/>
    </row>
    <row r="1048" spans="1:19" ht="29.1" customHeight="1">
      <c r="A1048" s="166">
        <v>1044</v>
      </c>
      <c r="B1048" s="206"/>
      <c r="C1048" s="206"/>
      <c r="D1048" s="206"/>
      <c r="E1048" s="206"/>
      <c r="F1048" s="166" t="s">
        <v>3226</v>
      </c>
      <c r="G1048" s="206" t="s">
        <v>3218</v>
      </c>
      <c r="H1048" s="158" t="s">
        <v>1061</v>
      </c>
      <c r="I1048" s="155" t="s">
        <v>119</v>
      </c>
      <c r="J1048" s="201">
        <v>2364</v>
      </c>
      <c r="K1048" s="202">
        <v>678</v>
      </c>
      <c r="L1048" s="199">
        <v>1180</v>
      </c>
      <c r="M1048" s="199">
        <f t="shared" si="16"/>
        <v>800040</v>
      </c>
      <c r="N1048" s="157" t="s">
        <v>3191</v>
      </c>
      <c r="O1048" s="157">
        <v>0</v>
      </c>
      <c r="P1048" s="205"/>
      <c r="Q1048" s="205"/>
      <c r="R1048" s="205"/>
      <c r="S1048" s="206"/>
    </row>
    <row r="1049" spans="1:19" ht="29.1" customHeight="1">
      <c r="A1049" s="166">
        <v>1045</v>
      </c>
      <c r="B1049" s="206"/>
      <c r="C1049" s="206"/>
      <c r="D1049" s="206"/>
      <c r="E1049" s="206"/>
      <c r="F1049" s="166" t="s">
        <v>3226</v>
      </c>
      <c r="G1049" s="206" t="s">
        <v>3218</v>
      </c>
      <c r="H1049" s="157" t="s">
        <v>870</v>
      </c>
      <c r="I1049" s="155" t="s">
        <v>119</v>
      </c>
      <c r="J1049" s="201">
        <v>175</v>
      </c>
      <c r="K1049" s="201">
        <v>175</v>
      </c>
      <c r="L1049" s="128">
        <v>1380</v>
      </c>
      <c r="M1049" s="199">
        <f t="shared" si="16"/>
        <v>241500</v>
      </c>
      <c r="N1049" s="157" t="s">
        <v>3191</v>
      </c>
      <c r="O1049" s="157">
        <v>0</v>
      </c>
      <c r="P1049" s="205"/>
      <c r="Q1049" s="205"/>
      <c r="R1049" s="205"/>
      <c r="S1049" s="206"/>
    </row>
    <row r="1050" spans="1:19" ht="29.1" customHeight="1">
      <c r="A1050" s="166">
        <v>1046</v>
      </c>
      <c r="B1050" s="206"/>
      <c r="C1050" s="206"/>
      <c r="D1050" s="206"/>
      <c r="E1050" s="206"/>
      <c r="F1050" s="166" t="s">
        <v>3226</v>
      </c>
      <c r="G1050" s="206" t="s">
        <v>3218</v>
      </c>
      <c r="H1050" s="158" t="s">
        <v>871</v>
      </c>
      <c r="I1050" s="155" t="s">
        <v>54</v>
      </c>
      <c r="J1050" s="201">
        <v>132</v>
      </c>
      <c r="K1050" s="201">
        <v>132</v>
      </c>
      <c r="L1050" s="128">
        <v>4500</v>
      </c>
      <c r="M1050" s="199">
        <f t="shared" si="16"/>
        <v>594000</v>
      </c>
      <c r="N1050" s="157" t="s">
        <v>3650</v>
      </c>
      <c r="O1050" s="157" t="s">
        <v>3679</v>
      </c>
      <c r="P1050" s="205"/>
      <c r="Q1050" s="205"/>
      <c r="R1050" s="205"/>
      <c r="S1050" s="206"/>
    </row>
    <row r="1051" spans="1:19" ht="29.1" customHeight="1">
      <c r="A1051" s="166">
        <v>1047</v>
      </c>
      <c r="B1051" s="206"/>
      <c r="C1051" s="206"/>
      <c r="D1051" s="206"/>
      <c r="E1051" s="206"/>
      <c r="F1051" s="166" t="s">
        <v>3226</v>
      </c>
      <c r="G1051" s="206" t="s">
        <v>3218</v>
      </c>
      <c r="H1051" s="157" t="s">
        <v>917</v>
      </c>
      <c r="I1051" s="155" t="s">
        <v>54</v>
      </c>
      <c r="J1051" s="201">
        <v>66</v>
      </c>
      <c r="K1051" s="201">
        <v>66</v>
      </c>
      <c r="L1051" s="128">
        <v>2570</v>
      </c>
      <c r="M1051" s="199">
        <f t="shared" si="16"/>
        <v>169620</v>
      </c>
      <c r="N1051" s="157" t="s">
        <v>3454</v>
      </c>
      <c r="O1051" s="157" t="s">
        <v>3679</v>
      </c>
      <c r="P1051" s="205"/>
      <c r="Q1051" s="205"/>
      <c r="R1051" s="205"/>
      <c r="S1051" s="206"/>
    </row>
    <row r="1052" spans="1:19" ht="29.1" customHeight="1">
      <c r="A1052" s="166">
        <v>1048</v>
      </c>
      <c r="B1052" s="206"/>
      <c r="C1052" s="206"/>
      <c r="D1052" s="206"/>
      <c r="E1052" s="206"/>
      <c r="F1052" s="166" t="s">
        <v>3226</v>
      </c>
      <c r="G1052" s="206" t="s">
        <v>3218</v>
      </c>
      <c r="H1052" s="157" t="s">
        <v>935</v>
      </c>
      <c r="I1052" s="155" t="s">
        <v>54</v>
      </c>
      <c r="J1052" s="201">
        <v>103</v>
      </c>
      <c r="K1052" s="201">
        <v>66</v>
      </c>
      <c r="L1052" s="128">
        <v>18400</v>
      </c>
      <c r="M1052" s="199">
        <f t="shared" si="16"/>
        <v>1214400</v>
      </c>
      <c r="N1052" s="157" t="s">
        <v>3348</v>
      </c>
      <c r="O1052" s="157">
        <v>244</v>
      </c>
      <c r="P1052" s="205"/>
      <c r="Q1052" s="205"/>
      <c r="R1052" s="205"/>
      <c r="S1052" s="206"/>
    </row>
    <row r="1053" spans="1:19" ht="29.1" customHeight="1">
      <c r="A1053" s="166">
        <v>1049</v>
      </c>
      <c r="B1053" s="206"/>
      <c r="C1053" s="206"/>
      <c r="D1053" s="206"/>
      <c r="E1053" s="206"/>
      <c r="F1053" s="166" t="s">
        <v>3226</v>
      </c>
      <c r="G1053" s="206" t="s">
        <v>3218</v>
      </c>
      <c r="H1053" s="157" t="s">
        <v>932</v>
      </c>
      <c r="I1053" s="155" t="s">
        <v>54</v>
      </c>
      <c r="J1053" s="201">
        <v>400</v>
      </c>
      <c r="K1053" s="201">
        <v>400</v>
      </c>
      <c r="L1053" s="128">
        <v>14800</v>
      </c>
      <c r="M1053" s="199">
        <f t="shared" si="16"/>
        <v>5920000</v>
      </c>
      <c r="N1053" s="157" t="s">
        <v>3566</v>
      </c>
      <c r="O1053" s="157" t="s">
        <v>2229</v>
      </c>
      <c r="P1053" s="205"/>
      <c r="Q1053" s="205"/>
      <c r="R1053" s="205"/>
      <c r="S1053" s="206"/>
    </row>
    <row r="1054" spans="1:19" ht="29.1" customHeight="1">
      <c r="A1054" s="166">
        <v>1050</v>
      </c>
      <c r="B1054" s="206"/>
      <c r="C1054" s="206"/>
      <c r="D1054" s="206"/>
      <c r="E1054" s="206"/>
      <c r="F1054" s="166" t="s">
        <v>3226</v>
      </c>
      <c r="G1054" s="206" t="s">
        <v>3218</v>
      </c>
      <c r="H1054" s="157" t="s">
        <v>918</v>
      </c>
      <c r="I1054" s="155" t="s">
        <v>54</v>
      </c>
      <c r="J1054" s="201">
        <v>364</v>
      </c>
      <c r="K1054" s="202">
        <v>10</v>
      </c>
      <c r="L1054" s="199">
        <v>20400</v>
      </c>
      <c r="M1054" s="199">
        <f t="shared" si="16"/>
        <v>204000</v>
      </c>
      <c r="N1054" s="157" t="s">
        <v>3348</v>
      </c>
      <c r="O1054" s="157">
        <v>244</v>
      </c>
      <c r="P1054" s="205"/>
      <c r="Q1054" s="205"/>
      <c r="R1054" s="205"/>
      <c r="S1054" s="206"/>
    </row>
    <row r="1055" spans="1:19" ht="29.1" customHeight="1">
      <c r="A1055" s="166">
        <v>1051</v>
      </c>
      <c r="B1055" s="206"/>
      <c r="C1055" s="206"/>
      <c r="D1055" s="206"/>
      <c r="E1055" s="206"/>
      <c r="F1055" s="166" t="s">
        <v>3226</v>
      </c>
      <c r="G1055" s="206" t="s">
        <v>3218</v>
      </c>
      <c r="H1055" s="157" t="s">
        <v>919</v>
      </c>
      <c r="I1055" s="155" t="s">
        <v>920</v>
      </c>
      <c r="J1055" s="201">
        <v>665</v>
      </c>
      <c r="K1055" s="202">
        <v>48</v>
      </c>
      <c r="L1055" s="199">
        <v>21600</v>
      </c>
      <c r="M1055" s="199">
        <f t="shared" si="16"/>
        <v>1036800</v>
      </c>
      <c r="N1055" s="157" t="s">
        <v>3348</v>
      </c>
      <c r="O1055" s="157">
        <v>244</v>
      </c>
      <c r="P1055" s="205"/>
      <c r="Q1055" s="205"/>
      <c r="R1055" s="205"/>
      <c r="S1055" s="206"/>
    </row>
    <row r="1056" spans="1:19" ht="29.1" customHeight="1">
      <c r="A1056" s="166">
        <v>1052</v>
      </c>
      <c r="B1056" s="206"/>
      <c r="C1056" s="206"/>
      <c r="D1056" s="206"/>
      <c r="E1056" s="206"/>
      <c r="F1056" s="166" t="s">
        <v>3226</v>
      </c>
      <c r="G1056" s="206" t="s">
        <v>3218</v>
      </c>
      <c r="H1056" s="157" t="s">
        <v>921</v>
      </c>
      <c r="I1056" s="155" t="s">
        <v>119</v>
      </c>
      <c r="J1056" s="201">
        <v>1917</v>
      </c>
      <c r="K1056" s="202">
        <v>325</v>
      </c>
      <c r="L1056" s="199">
        <v>5440</v>
      </c>
      <c r="M1056" s="199">
        <f t="shared" si="16"/>
        <v>1768000</v>
      </c>
      <c r="N1056" s="157" t="s">
        <v>3179</v>
      </c>
      <c r="O1056" s="157">
        <v>0</v>
      </c>
      <c r="P1056" s="205"/>
      <c r="Q1056" s="205"/>
      <c r="R1056" s="205"/>
      <c r="S1056" s="206"/>
    </row>
    <row r="1057" spans="1:19" ht="29.1" customHeight="1">
      <c r="A1057" s="166">
        <v>1053</v>
      </c>
      <c r="B1057" s="206"/>
      <c r="C1057" s="206"/>
      <c r="D1057" s="206"/>
      <c r="E1057" s="206"/>
      <c r="F1057" s="166" t="s">
        <v>3226</v>
      </c>
      <c r="G1057" s="206" t="s">
        <v>3218</v>
      </c>
      <c r="H1057" s="157" t="s">
        <v>939</v>
      </c>
      <c r="I1057" s="155" t="s">
        <v>54</v>
      </c>
      <c r="J1057" s="201">
        <v>201</v>
      </c>
      <c r="K1057" s="202">
        <v>130</v>
      </c>
      <c r="L1057" s="199">
        <v>25600</v>
      </c>
      <c r="M1057" s="199">
        <f t="shared" si="16"/>
        <v>3328000</v>
      </c>
      <c r="N1057" s="157" t="s">
        <v>3316</v>
      </c>
      <c r="O1057" s="157" t="s">
        <v>3833</v>
      </c>
      <c r="P1057" s="205"/>
      <c r="Q1057" s="205"/>
      <c r="R1057" s="205"/>
      <c r="S1057" s="206"/>
    </row>
    <row r="1058" spans="1:19" ht="29.1" customHeight="1">
      <c r="A1058" s="166">
        <v>1054</v>
      </c>
      <c r="B1058" s="206"/>
      <c r="C1058" s="206"/>
      <c r="D1058" s="206"/>
      <c r="E1058" s="206"/>
      <c r="F1058" s="166" t="s">
        <v>3226</v>
      </c>
      <c r="G1058" s="206" t="s">
        <v>3218</v>
      </c>
      <c r="H1058" s="157" t="s">
        <v>937</v>
      </c>
      <c r="I1058" s="155" t="s">
        <v>54</v>
      </c>
      <c r="J1058" s="201">
        <v>251</v>
      </c>
      <c r="K1058" s="201">
        <v>251</v>
      </c>
      <c r="L1058" s="199">
        <v>28000</v>
      </c>
      <c r="M1058" s="199">
        <f t="shared" si="16"/>
        <v>7028000</v>
      </c>
      <c r="N1058" s="157" t="s">
        <v>3566</v>
      </c>
      <c r="O1058" s="157" t="s">
        <v>3956</v>
      </c>
      <c r="P1058" s="205"/>
      <c r="Q1058" s="205"/>
      <c r="R1058" s="205"/>
      <c r="S1058" s="206"/>
    </row>
    <row r="1059" spans="1:19" ht="29.1" customHeight="1">
      <c r="A1059" s="166">
        <v>1055</v>
      </c>
      <c r="B1059" s="206"/>
      <c r="C1059" s="206"/>
      <c r="D1059" s="206"/>
      <c r="E1059" s="206"/>
      <c r="F1059" s="166" t="s">
        <v>3226</v>
      </c>
      <c r="G1059" s="206" t="s">
        <v>3218</v>
      </c>
      <c r="H1059" s="157" t="s">
        <v>942</v>
      </c>
      <c r="I1059" s="155" t="s">
        <v>54</v>
      </c>
      <c r="J1059" s="201">
        <v>445</v>
      </c>
      <c r="K1059" s="202">
        <v>38</v>
      </c>
      <c r="L1059" s="199">
        <v>16600</v>
      </c>
      <c r="M1059" s="199">
        <f t="shared" si="16"/>
        <v>630800</v>
      </c>
      <c r="N1059" s="157" t="s">
        <v>3316</v>
      </c>
      <c r="O1059" s="157" t="s">
        <v>3833</v>
      </c>
      <c r="P1059" s="205"/>
      <c r="Q1059" s="205"/>
      <c r="R1059" s="205"/>
      <c r="S1059" s="206"/>
    </row>
    <row r="1060" spans="1:19" ht="29.1" customHeight="1">
      <c r="A1060" s="166">
        <v>1056</v>
      </c>
      <c r="B1060" s="206"/>
      <c r="C1060" s="206"/>
      <c r="D1060" s="206"/>
      <c r="E1060" s="206"/>
      <c r="F1060" s="166" t="s">
        <v>3226</v>
      </c>
      <c r="G1060" s="206" t="s">
        <v>3218</v>
      </c>
      <c r="H1060" s="157" t="s">
        <v>941</v>
      </c>
      <c r="I1060" s="155" t="s">
        <v>54</v>
      </c>
      <c r="J1060" s="201">
        <v>394</v>
      </c>
      <c r="K1060" s="201">
        <v>394</v>
      </c>
      <c r="L1060" s="128">
        <v>14800</v>
      </c>
      <c r="M1060" s="199">
        <f t="shared" si="16"/>
        <v>5831200</v>
      </c>
      <c r="N1060" s="157" t="s">
        <v>3191</v>
      </c>
      <c r="O1060" s="157">
        <v>0</v>
      </c>
      <c r="P1060" s="205"/>
      <c r="Q1060" s="205"/>
      <c r="R1060" s="205"/>
      <c r="S1060" s="206"/>
    </row>
    <row r="1061" spans="1:19" ht="29.1" customHeight="1">
      <c r="A1061" s="166">
        <v>1057</v>
      </c>
      <c r="B1061" s="206"/>
      <c r="C1061" s="206"/>
      <c r="D1061" s="206"/>
      <c r="E1061" s="206"/>
      <c r="F1061" s="166" t="s">
        <v>3226</v>
      </c>
      <c r="G1061" s="206" t="s">
        <v>3218</v>
      </c>
      <c r="H1061" s="157" t="s">
        <v>949</v>
      </c>
      <c r="I1061" s="155" t="s">
        <v>55</v>
      </c>
      <c r="J1061" s="201">
        <v>618</v>
      </c>
      <c r="K1061" s="202">
        <v>17</v>
      </c>
      <c r="L1061" s="199">
        <v>17100</v>
      </c>
      <c r="M1061" s="199">
        <f t="shared" si="16"/>
        <v>290700</v>
      </c>
      <c r="N1061" s="157" t="s">
        <v>3237</v>
      </c>
      <c r="O1061" s="157" t="s">
        <v>3957</v>
      </c>
      <c r="P1061" s="205"/>
      <c r="Q1061" s="205"/>
      <c r="R1061" s="205"/>
      <c r="S1061" s="206"/>
    </row>
    <row r="1062" spans="1:19" ht="29.1" customHeight="1">
      <c r="A1062" s="166">
        <v>1058</v>
      </c>
      <c r="B1062" s="206"/>
      <c r="C1062" s="206"/>
      <c r="D1062" s="206"/>
      <c r="E1062" s="206"/>
      <c r="F1062" s="166" t="s">
        <v>3226</v>
      </c>
      <c r="G1062" s="206" t="s">
        <v>3218</v>
      </c>
      <c r="H1062" s="157" t="s">
        <v>948</v>
      </c>
      <c r="I1062" s="155" t="s">
        <v>55</v>
      </c>
      <c r="J1062" s="201">
        <v>533</v>
      </c>
      <c r="K1062" s="201">
        <v>533</v>
      </c>
      <c r="L1062" s="128">
        <v>5440</v>
      </c>
      <c r="M1062" s="199">
        <f t="shared" si="16"/>
        <v>2899520</v>
      </c>
      <c r="N1062" s="157" t="s">
        <v>3191</v>
      </c>
      <c r="O1062" s="157">
        <v>0</v>
      </c>
      <c r="P1062" s="205"/>
      <c r="Q1062" s="205"/>
      <c r="R1062" s="205"/>
      <c r="S1062" s="206"/>
    </row>
    <row r="1063" spans="1:19" ht="29.1" customHeight="1">
      <c r="A1063" s="166">
        <v>1059</v>
      </c>
      <c r="B1063" s="206"/>
      <c r="C1063" s="206"/>
      <c r="D1063" s="206"/>
      <c r="E1063" s="206"/>
      <c r="F1063" s="166" t="s">
        <v>3226</v>
      </c>
      <c r="G1063" s="206" t="s">
        <v>3218</v>
      </c>
      <c r="H1063" s="157" t="s">
        <v>947</v>
      </c>
      <c r="I1063" s="155" t="s">
        <v>119</v>
      </c>
      <c r="J1063" s="201">
        <v>20</v>
      </c>
      <c r="K1063" s="202">
        <v>17</v>
      </c>
      <c r="L1063" s="199">
        <v>5440</v>
      </c>
      <c r="M1063" s="199">
        <f t="shared" si="16"/>
        <v>92480</v>
      </c>
      <c r="N1063" s="157" t="s">
        <v>3652</v>
      </c>
      <c r="O1063" s="157" t="s">
        <v>3835</v>
      </c>
      <c r="P1063" s="205"/>
      <c r="Q1063" s="205"/>
      <c r="R1063" s="205"/>
      <c r="S1063" s="206"/>
    </row>
    <row r="1064" spans="1:19" ht="29.1" customHeight="1">
      <c r="A1064" s="166">
        <v>1060</v>
      </c>
      <c r="B1064" s="206"/>
      <c r="C1064" s="206"/>
      <c r="D1064" s="206"/>
      <c r="E1064" s="206"/>
      <c r="F1064" s="166" t="s">
        <v>3226</v>
      </c>
      <c r="G1064" s="206" t="s">
        <v>3218</v>
      </c>
      <c r="H1064" s="158" t="s">
        <v>958</v>
      </c>
      <c r="I1064" s="155" t="s">
        <v>119</v>
      </c>
      <c r="J1064" s="201">
        <v>10</v>
      </c>
      <c r="K1064" s="202">
        <v>10</v>
      </c>
      <c r="L1064" s="199">
        <v>5440</v>
      </c>
      <c r="M1064" s="199">
        <f t="shared" si="16"/>
        <v>54400</v>
      </c>
      <c r="N1064" s="157" t="s">
        <v>3621</v>
      </c>
      <c r="O1064" s="157" t="s">
        <v>3958</v>
      </c>
      <c r="P1064" s="205"/>
      <c r="Q1064" s="205"/>
      <c r="R1064" s="205"/>
      <c r="S1064" s="206"/>
    </row>
    <row r="1065" spans="1:19" ht="29.1" customHeight="1">
      <c r="A1065" s="166">
        <v>1061</v>
      </c>
      <c r="B1065" s="206"/>
      <c r="C1065" s="206"/>
      <c r="D1065" s="206"/>
      <c r="E1065" s="206"/>
      <c r="F1065" s="166" t="s">
        <v>3226</v>
      </c>
      <c r="G1065" s="206" t="s">
        <v>3218</v>
      </c>
      <c r="H1065" s="157" t="s">
        <v>960</v>
      </c>
      <c r="I1065" s="155" t="s">
        <v>55</v>
      </c>
      <c r="J1065" s="201">
        <v>210</v>
      </c>
      <c r="K1065" s="201">
        <v>210</v>
      </c>
      <c r="L1065" s="128">
        <v>5440</v>
      </c>
      <c r="M1065" s="199">
        <f t="shared" si="16"/>
        <v>1142400</v>
      </c>
      <c r="N1065" s="157" t="s">
        <v>3191</v>
      </c>
      <c r="O1065" s="157">
        <v>0</v>
      </c>
      <c r="P1065" s="205"/>
      <c r="Q1065" s="205"/>
      <c r="R1065" s="205"/>
      <c r="S1065" s="206"/>
    </row>
    <row r="1066" spans="1:19" ht="29.1" customHeight="1">
      <c r="A1066" s="166">
        <v>1062</v>
      </c>
      <c r="B1066" s="206"/>
      <c r="C1066" s="206"/>
      <c r="D1066" s="206"/>
      <c r="E1066" s="206"/>
      <c r="F1066" s="166" t="s">
        <v>3226</v>
      </c>
      <c r="G1066" s="206" t="s">
        <v>3218</v>
      </c>
      <c r="H1066" s="157" t="s">
        <v>896</v>
      </c>
      <c r="I1066" s="155" t="s">
        <v>54</v>
      </c>
      <c r="J1066" s="201">
        <v>353</v>
      </c>
      <c r="K1066" s="201">
        <v>353</v>
      </c>
      <c r="L1066" s="128">
        <v>14800</v>
      </c>
      <c r="M1066" s="199">
        <f t="shared" si="16"/>
        <v>5224400</v>
      </c>
      <c r="N1066" s="157" t="s">
        <v>3191</v>
      </c>
      <c r="O1066" s="157">
        <v>0</v>
      </c>
      <c r="P1066" s="205"/>
      <c r="Q1066" s="205"/>
      <c r="R1066" s="205"/>
      <c r="S1066" s="206"/>
    </row>
    <row r="1067" spans="1:19" ht="29.1" customHeight="1">
      <c r="A1067" s="166">
        <v>1063</v>
      </c>
      <c r="B1067" s="206"/>
      <c r="C1067" s="206"/>
      <c r="D1067" s="206"/>
      <c r="E1067" s="206"/>
      <c r="F1067" s="166" t="s">
        <v>3226</v>
      </c>
      <c r="G1067" s="206" t="s">
        <v>3218</v>
      </c>
      <c r="H1067" s="157" t="s">
        <v>895</v>
      </c>
      <c r="I1067" s="155" t="s">
        <v>54</v>
      </c>
      <c r="J1067" s="201">
        <v>685</v>
      </c>
      <c r="K1067" s="201">
        <v>685</v>
      </c>
      <c r="L1067" s="128">
        <v>9900</v>
      </c>
      <c r="M1067" s="199">
        <f t="shared" si="16"/>
        <v>6781500</v>
      </c>
      <c r="N1067" s="157" t="s">
        <v>3191</v>
      </c>
      <c r="O1067" s="157">
        <v>0</v>
      </c>
      <c r="P1067" s="205"/>
      <c r="Q1067" s="205"/>
      <c r="R1067" s="205"/>
      <c r="S1067" s="206"/>
    </row>
    <row r="1068" spans="1:19" ht="29.1" customHeight="1">
      <c r="A1068" s="166">
        <v>1064</v>
      </c>
      <c r="B1068" s="206"/>
      <c r="C1068" s="206"/>
      <c r="D1068" s="206"/>
      <c r="E1068" s="206"/>
      <c r="F1068" s="166" t="s">
        <v>3226</v>
      </c>
      <c r="G1068" s="206" t="s">
        <v>3218</v>
      </c>
      <c r="H1068" s="157" t="s">
        <v>900</v>
      </c>
      <c r="I1068" s="155" t="s">
        <v>54</v>
      </c>
      <c r="J1068" s="201">
        <v>243</v>
      </c>
      <c r="K1068" s="202">
        <v>68</v>
      </c>
      <c r="L1068" s="199">
        <v>14900</v>
      </c>
      <c r="M1068" s="199">
        <f t="shared" si="16"/>
        <v>1013200</v>
      </c>
      <c r="N1068" s="157" t="s">
        <v>2195</v>
      </c>
      <c r="O1068" s="157" t="s">
        <v>2196</v>
      </c>
      <c r="P1068" s="205"/>
      <c r="Q1068" s="205"/>
      <c r="R1068" s="205"/>
      <c r="S1068" s="206"/>
    </row>
    <row r="1069" spans="1:19" ht="29.1" customHeight="1">
      <c r="A1069" s="166">
        <v>1065</v>
      </c>
      <c r="B1069" s="206"/>
      <c r="C1069" s="206"/>
      <c r="D1069" s="206"/>
      <c r="E1069" s="206"/>
      <c r="F1069" s="166" t="s">
        <v>3226</v>
      </c>
      <c r="G1069" s="206" t="s">
        <v>3218</v>
      </c>
      <c r="H1069" s="157" t="s">
        <v>899</v>
      </c>
      <c r="I1069" s="155" t="s">
        <v>54</v>
      </c>
      <c r="J1069" s="201">
        <v>10</v>
      </c>
      <c r="K1069" s="202">
        <v>4</v>
      </c>
      <c r="L1069" s="199">
        <v>21200</v>
      </c>
      <c r="M1069" s="199">
        <f t="shared" si="16"/>
        <v>84800</v>
      </c>
      <c r="N1069" s="157" t="s">
        <v>2195</v>
      </c>
      <c r="O1069" s="157" t="s">
        <v>2196</v>
      </c>
      <c r="P1069" s="205"/>
      <c r="Q1069" s="205"/>
      <c r="R1069" s="205"/>
      <c r="S1069" s="206"/>
    </row>
    <row r="1070" spans="1:19" ht="29.1" customHeight="1">
      <c r="A1070" s="166">
        <v>1066</v>
      </c>
      <c r="B1070" s="206"/>
      <c r="C1070" s="206"/>
      <c r="D1070" s="206"/>
      <c r="E1070" s="206"/>
      <c r="F1070" s="166" t="s">
        <v>3226</v>
      </c>
      <c r="G1070" s="206" t="s">
        <v>3218</v>
      </c>
      <c r="H1070" s="157" t="s">
        <v>890</v>
      </c>
      <c r="I1070" s="155" t="s">
        <v>54</v>
      </c>
      <c r="J1070" s="201">
        <v>169</v>
      </c>
      <c r="K1070" s="201">
        <v>169</v>
      </c>
      <c r="L1070" s="128">
        <v>1380</v>
      </c>
      <c r="M1070" s="199">
        <f t="shared" si="16"/>
        <v>233220</v>
      </c>
      <c r="N1070" s="157" t="s">
        <v>3191</v>
      </c>
      <c r="O1070" s="157">
        <v>0</v>
      </c>
      <c r="P1070" s="205"/>
      <c r="Q1070" s="205"/>
      <c r="R1070" s="205"/>
      <c r="S1070" s="206"/>
    </row>
    <row r="1071" spans="1:19" ht="29.1" customHeight="1">
      <c r="A1071" s="166">
        <v>1067</v>
      </c>
      <c r="B1071" s="206"/>
      <c r="C1071" s="206"/>
      <c r="D1071" s="206"/>
      <c r="E1071" s="206"/>
      <c r="F1071" s="166" t="s">
        <v>3226</v>
      </c>
      <c r="G1071" s="206" t="s">
        <v>3218</v>
      </c>
      <c r="H1071" s="157" t="s">
        <v>889</v>
      </c>
      <c r="I1071" s="155" t="s">
        <v>54</v>
      </c>
      <c r="J1071" s="201">
        <v>669</v>
      </c>
      <c r="K1071" s="202">
        <v>209</v>
      </c>
      <c r="L1071" s="199">
        <v>18200</v>
      </c>
      <c r="M1071" s="199">
        <f t="shared" si="16"/>
        <v>3803800</v>
      </c>
      <c r="N1071" s="157" t="s">
        <v>3179</v>
      </c>
      <c r="O1071" s="157">
        <v>0</v>
      </c>
      <c r="P1071" s="205"/>
      <c r="Q1071" s="205"/>
      <c r="R1071" s="205"/>
      <c r="S1071" s="206"/>
    </row>
    <row r="1072" spans="1:19" ht="29.1" customHeight="1">
      <c r="A1072" s="166">
        <v>1068</v>
      </c>
      <c r="B1072" s="206"/>
      <c r="C1072" s="206"/>
      <c r="D1072" s="206"/>
      <c r="E1072" s="206"/>
      <c r="F1072" s="166" t="s">
        <v>3226</v>
      </c>
      <c r="G1072" s="206" t="s">
        <v>3218</v>
      </c>
      <c r="H1072" s="157" t="s">
        <v>891</v>
      </c>
      <c r="I1072" s="155" t="s">
        <v>54</v>
      </c>
      <c r="J1072" s="201">
        <v>147</v>
      </c>
      <c r="K1072" s="201">
        <v>147</v>
      </c>
      <c r="L1072" s="128">
        <v>1380</v>
      </c>
      <c r="M1072" s="199">
        <f t="shared" si="16"/>
        <v>202860</v>
      </c>
      <c r="N1072" s="157" t="s">
        <v>3191</v>
      </c>
      <c r="O1072" s="157">
        <v>0</v>
      </c>
      <c r="P1072" s="205"/>
      <c r="Q1072" s="205"/>
      <c r="R1072" s="205"/>
      <c r="S1072" s="206"/>
    </row>
    <row r="1073" spans="1:19" ht="29.1" customHeight="1">
      <c r="A1073" s="166">
        <v>1069</v>
      </c>
      <c r="B1073" s="206"/>
      <c r="C1073" s="206"/>
      <c r="D1073" s="206"/>
      <c r="E1073" s="206"/>
      <c r="F1073" s="166" t="s">
        <v>3226</v>
      </c>
      <c r="G1073" s="206" t="s">
        <v>3218</v>
      </c>
      <c r="H1073" s="157" t="s">
        <v>887</v>
      </c>
      <c r="I1073" s="155" t="s">
        <v>54</v>
      </c>
      <c r="J1073" s="201">
        <v>381</v>
      </c>
      <c r="K1073" s="202">
        <v>132</v>
      </c>
      <c r="L1073" s="199">
        <v>4800</v>
      </c>
      <c r="M1073" s="199">
        <f t="shared" si="16"/>
        <v>633600</v>
      </c>
      <c r="N1073" s="157" t="s">
        <v>3625</v>
      </c>
      <c r="O1073" s="157" t="s">
        <v>3959</v>
      </c>
      <c r="P1073" s="205"/>
      <c r="Q1073" s="205"/>
      <c r="R1073" s="205"/>
      <c r="S1073" s="206"/>
    </row>
    <row r="1074" spans="1:19" ht="29.1" customHeight="1">
      <c r="A1074" s="166">
        <v>1070</v>
      </c>
      <c r="B1074" s="206"/>
      <c r="C1074" s="206"/>
      <c r="D1074" s="206"/>
      <c r="E1074" s="206"/>
      <c r="F1074" s="166" t="s">
        <v>3226</v>
      </c>
      <c r="G1074" s="206" t="s">
        <v>3218</v>
      </c>
      <c r="H1074" s="158" t="s">
        <v>885</v>
      </c>
      <c r="I1074" s="155" t="s">
        <v>54</v>
      </c>
      <c r="J1074" s="201">
        <v>54</v>
      </c>
      <c r="K1074" s="201">
        <v>54</v>
      </c>
      <c r="L1074" s="128">
        <v>4320</v>
      </c>
      <c r="M1074" s="199">
        <f t="shared" si="16"/>
        <v>233280</v>
      </c>
      <c r="N1074" s="157" t="s">
        <v>3412</v>
      </c>
      <c r="O1074" s="157" t="s">
        <v>3960</v>
      </c>
      <c r="P1074" s="205"/>
      <c r="Q1074" s="205"/>
      <c r="R1074" s="205"/>
      <c r="S1074" s="206"/>
    </row>
    <row r="1075" spans="1:19" ht="29.1" customHeight="1">
      <c r="A1075" s="166">
        <v>1071</v>
      </c>
      <c r="B1075" s="206"/>
      <c r="C1075" s="206"/>
      <c r="D1075" s="206"/>
      <c r="E1075" s="206"/>
      <c r="F1075" s="166" t="s">
        <v>3226</v>
      </c>
      <c r="G1075" s="206" t="s">
        <v>3218</v>
      </c>
      <c r="H1075" s="158" t="s">
        <v>884</v>
      </c>
      <c r="I1075" s="155" t="s">
        <v>54</v>
      </c>
      <c r="J1075" s="201">
        <v>224</v>
      </c>
      <c r="K1075" s="201">
        <v>224</v>
      </c>
      <c r="L1075" s="128">
        <v>1380</v>
      </c>
      <c r="M1075" s="199">
        <f t="shared" si="16"/>
        <v>309120</v>
      </c>
      <c r="N1075" s="157" t="s">
        <v>3191</v>
      </c>
      <c r="O1075" s="157">
        <v>0</v>
      </c>
      <c r="P1075" s="205"/>
      <c r="Q1075" s="205"/>
      <c r="R1075" s="205"/>
      <c r="S1075" s="206"/>
    </row>
    <row r="1076" spans="1:19" ht="29.1" customHeight="1">
      <c r="A1076" s="166">
        <v>1072</v>
      </c>
      <c r="B1076" s="206"/>
      <c r="C1076" s="206"/>
      <c r="D1076" s="206"/>
      <c r="E1076" s="206"/>
      <c r="F1076" s="166" t="s">
        <v>3226</v>
      </c>
      <c r="G1076" s="206" t="s">
        <v>3218</v>
      </c>
      <c r="H1076" s="158" t="s">
        <v>856</v>
      </c>
      <c r="I1076" s="155" t="s">
        <v>54</v>
      </c>
      <c r="J1076" s="201">
        <v>826</v>
      </c>
      <c r="K1076" s="202">
        <v>185</v>
      </c>
      <c r="L1076" s="199">
        <v>4840</v>
      </c>
      <c r="M1076" s="199">
        <f t="shared" si="16"/>
        <v>895400</v>
      </c>
      <c r="N1076" s="157" t="s">
        <v>3412</v>
      </c>
      <c r="O1076" s="157" t="s">
        <v>3960</v>
      </c>
      <c r="P1076" s="205"/>
      <c r="Q1076" s="205"/>
      <c r="R1076" s="205"/>
      <c r="S1076" s="206"/>
    </row>
    <row r="1077" spans="1:19" ht="29.1" customHeight="1">
      <c r="A1077" s="166">
        <v>1073</v>
      </c>
      <c r="B1077" s="206"/>
      <c r="C1077" s="206"/>
      <c r="D1077" s="206"/>
      <c r="E1077" s="206"/>
      <c r="F1077" s="166" t="s">
        <v>3226</v>
      </c>
      <c r="G1077" s="206" t="s">
        <v>3218</v>
      </c>
      <c r="H1077" s="158" t="s">
        <v>855</v>
      </c>
      <c r="I1077" s="155" t="s">
        <v>54</v>
      </c>
      <c r="J1077" s="201">
        <v>405</v>
      </c>
      <c r="K1077" s="201">
        <v>405</v>
      </c>
      <c r="L1077" s="128">
        <v>1380</v>
      </c>
      <c r="M1077" s="199">
        <f t="shared" si="16"/>
        <v>558900</v>
      </c>
      <c r="N1077" s="157" t="s">
        <v>3191</v>
      </c>
      <c r="O1077" s="157">
        <v>0</v>
      </c>
      <c r="P1077" s="205"/>
      <c r="Q1077" s="205"/>
      <c r="R1077" s="205"/>
      <c r="S1077" s="206"/>
    </row>
    <row r="1078" spans="1:19" ht="29.1" customHeight="1">
      <c r="A1078" s="166">
        <v>1074</v>
      </c>
      <c r="B1078" s="206"/>
      <c r="C1078" s="206"/>
      <c r="D1078" s="206"/>
      <c r="E1078" s="206"/>
      <c r="F1078" s="166" t="s">
        <v>3226</v>
      </c>
      <c r="G1078" s="206" t="s">
        <v>3218</v>
      </c>
      <c r="H1078" s="158" t="s">
        <v>858</v>
      </c>
      <c r="I1078" s="155" t="s">
        <v>54</v>
      </c>
      <c r="J1078" s="201">
        <v>1096</v>
      </c>
      <c r="K1078" s="202">
        <v>57</v>
      </c>
      <c r="L1078" s="199">
        <v>4990</v>
      </c>
      <c r="M1078" s="199">
        <f t="shared" si="16"/>
        <v>284430</v>
      </c>
      <c r="N1078" s="157" t="s">
        <v>3754</v>
      </c>
      <c r="O1078" s="157" t="s">
        <v>2179</v>
      </c>
      <c r="P1078" s="205"/>
      <c r="Q1078" s="205"/>
      <c r="R1078" s="205"/>
      <c r="S1078" s="206"/>
    </row>
    <row r="1079" spans="1:19" ht="29.1" customHeight="1">
      <c r="A1079" s="166">
        <v>1075</v>
      </c>
      <c r="B1079" s="206"/>
      <c r="C1079" s="206"/>
      <c r="D1079" s="206"/>
      <c r="E1079" s="206"/>
      <c r="F1079" s="166" t="s">
        <v>3226</v>
      </c>
      <c r="G1079" s="206" t="s">
        <v>3218</v>
      </c>
      <c r="H1079" s="158" t="s">
        <v>857</v>
      </c>
      <c r="I1079" s="155" t="s">
        <v>54</v>
      </c>
      <c r="J1079" s="201">
        <v>51</v>
      </c>
      <c r="K1079" s="201">
        <v>51</v>
      </c>
      <c r="L1079" s="128">
        <v>1380</v>
      </c>
      <c r="M1079" s="199">
        <f t="shared" si="16"/>
        <v>70380</v>
      </c>
      <c r="N1079" s="157" t="s">
        <v>3191</v>
      </c>
      <c r="O1079" s="157">
        <v>0</v>
      </c>
      <c r="P1079" s="205"/>
      <c r="Q1079" s="205"/>
      <c r="R1079" s="205"/>
      <c r="S1079" s="206"/>
    </row>
    <row r="1080" spans="1:19" ht="29.1" customHeight="1">
      <c r="A1080" s="166">
        <v>1076</v>
      </c>
      <c r="B1080" s="206"/>
      <c r="C1080" s="206"/>
      <c r="D1080" s="206"/>
      <c r="E1080" s="206"/>
      <c r="F1080" s="166" t="s">
        <v>3226</v>
      </c>
      <c r="G1080" s="206" t="s">
        <v>3218</v>
      </c>
      <c r="H1080" s="158" t="s">
        <v>861</v>
      </c>
      <c r="I1080" s="155" t="s">
        <v>54</v>
      </c>
      <c r="J1080" s="201">
        <v>372</v>
      </c>
      <c r="K1080" s="201">
        <v>372</v>
      </c>
      <c r="L1080" s="128">
        <v>1380</v>
      </c>
      <c r="M1080" s="199">
        <f t="shared" si="16"/>
        <v>513360</v>
      </c>
      <c r="N1080" s="157" t="s">
        <v>3191</v>
      </c>
      <c r="O1080" s="157">
        <v>0</v>
      </c>
      <c r="P1080" s="205"/>
      <c r="Q1080" s="205"/>
      <c r="R1080" s="205"/>
      <c r="S1080" s="206"/>
    </row>
    <row r="1081" spans="1:19" ht="29.1" customHeight="1">
      <c r="A1081" s="166">
        <v>1077</v>
      </c>
      <c r="B1081" s="206"/>
      <c r="C1081" s="206"/>
      <c r="D1081" s="206"/>
      <c r="E1081" s="206"/>
      <c r="F1081" s="166" t="s">
        <v>3226</v>
      </c>
      <c r="G1081" s="206" t="s">
        <v>3218</v>
      </c>
      <c r="H1081" s="158" t="s">
        <v>862</v>
      </c>
      <c r="I1081" s="155" t="s">
        <v>54</v>
      </c>
      <c r="J1081" s="201">
        <v>637</v>
      </c>
      <c r="K1081" s="202">
        <v>69</v>
      </c>
      <c r="L1081" s="199">
        <v>4880</v>
      </c>
      <c r="M1081" s="199">
        <f t="shared" si="16"/>
        <v>336720</v>
      </c>
      <c r="N1081" s="157" t="s">
        <v>3754</v>
      </c>
      <c r="O1081" s="157" t="s">
        <v>2179</v>
      </c>
      <c r="P1081" s="205"/>
      <c r="Q1081" s="205"/>
      <c r="R1081" s="205"/>
      <c r="S1081" s="206"/>
    </row>
    <row r="1082" spans="1:19" ht="29.1" customHeight="1">
      <c r="A1082" s="166">
        <v>1078</v>
      </c>
      <c r="B1082" s="206"/>
      <c r="C1082" s="206"/>
      <c r="D1082" s="206"/>
      <c r="E1082" s="206"/>
      <c r="F1082" s="166" t="s">
        <v>3226</v>
      </c>
      <c r="G1082" s="206" t="s">
        <v>3218</v>
      </c>
      <c r="H1082" s="158" t="s">
        <v>877</v>
      </c>
      <c r="I1082" s="155" t="s">
        <v>54</v>
      </c>
      <c r="J1082" s="201">
        <v>551</v>
      </c>
      <c r="K1082" s="202">
        <v>22</v>
      </c>
      <c r="L1082" s="199">
        <v>4770</v>
      </c>
      <c r="M1082" s="199">
        <f t="shared" si="16"/>
        <v>104940</v>
      </c>
      <c r="N1082" s="157" t="s">
        <v>3637</v>
      </c>
      <c r="O1082" s="157" t="s">
        <v>2188</v>
      </c>
      <c r="P1082" s="205"/>
      <c r="Q1082" s="205"/>
      <c r="R1082" s="205"/>
      <c r="S1082" s="206"/>
    </row>
    <row r="1083" spans="1:19" ht="29.1" customHeight="1">
      <c r="A1083" s="166">
        <v>1079</v>
      </c>
      <c r="B1083" s="206"/>
      <c r="C1083" s="206"/>
      <c r="D1083" s="206"/>
      <c r="E1083" s="206"/>
      <c r="F1083" s="166" t="s">
        <v>3226</v>
      </c>
      <c r="G1083" s="206" t="s">
        <v>3218</v>
      </c>
      <c r="H1083" s="158" t="s">
        <v>876</v>
      </c>
      <c r="I1083" s="155" t="s">
        <v>54</v>
      </c>
      <c r="J1083" s="201">
        <v>580</v>
      </c>
      <c r="K1083" s="201">
        <v>580</v>
      </c>
      <c r="L1083" s="128">
        <v>1380</v>
      </c>
      <c r="M1083" s="199">
        <f t="shared" si="16"/>
        <v>800400</v>
      </c>
      <c r="N1083" s="157" t="s">
        <v>3191</v>
      </c>
      <c r="O1083" s="157">
        <v>0</v>
      </c>
      <c r="P1083" s="205"/>
      <c r="Q1083" s="205"/>
      <c r="R1083" s="205"/>
      <c r="S1083" s="206"/>
    </row>
    <row r="1084" spans="1:19" ht="29.1" customHeight="1">
      <c r="A1084" s="166">
        <v>1080</v>
      </c>
      <c r="B1084" s="206"/>
      <c r="C1084" s="206"/>
      <c r="D1084" s="206"/>
      <c r="E1084" s="206"/>
      <c r="F1084" s="166" t="s">
        <v>3226</v>
      </c>
      <c r="G1084" s="206" t="s">
        <v>3218</v>
      </c>
      <c r="H1084" s="158" t="s">
        <v>872</v>
      </c>
      <c r="I1084" s="155" t="s">
        <v>54</v>
      </c>
      <c r="J1084" s="201">
        <v>324</v>
      </c>
      <c r="K1084" s="202">
        <v>235</v>
      </c>
      <c r="L1084" s="199">
        <v>1380</v>
      </c>
      <c r="M1084" s="199">
        <f t="shared" si="16"/>
        <v>324300</v>
      </c>
      <c r="N1084" s="157" t="s">
        <v>3191</v>
      </c>
      <c r="O1084" s="157">
        <v>0</v>
      </c>
      <c r="P1084" s="205"/>
      <c r="Q1084" s="205"/>
      <c r="R1084" s="205"/>
      <c r="S1084" s="206"/>
    </row>
    <row r="1085" spans="1:19" ht="29.1" customHeight="1">
      <c r="A1085" s="166">
        <v>1081</v>
      </c>
      <c r="B1085" s="206"/>
      <c r="C1085" s="206"/>
      <c r="D1085" s="206"/>
      <c r="E1085" s="206"/>
      <c r="F1085" s="166" t="s">
        <v>3226</v>
      </c>
      <c r="G1085" s="206" t="s">
        <v>3218</v>
      </c>
      <c r="H1085" s="158" t="s">
        <v>869</v>
      </c>
      <c r="I1085" s="155" t="s">
        <v>119</v>
      </c>
      <c r="J1085" s="201">
        <v>129</v>
      </c>
      <c r="K1085" s="201">
        <v>129</v>
      </c>
      <c r="L1085" s="128">
        <v>102</v>
      </c>
      <c r="M1085" s="199">
        <f t="shared" si="16"/>
        <v>13158</v>
      </c>
      <c r="N1085" s="157" t="s">
        <v>3191</v>
      </c>
      <c r="O1085" s="157">
        <v>0</v>
      </c>
      <c r="P1085" s="205"/>
      <c r="Q1085" s="205"/>
      <c r="R1085" s="205"/>
      <c r="S1085" s="206"/>
    </row>
    <row r="1086" spans="1:19" ht="29.1" customHeight="1">
      <c r="A1086" s="166">
        <v>1082</v>
      </c>
      <c r="B1086" s="206"/>
      <c r="C1086" s="206"/>
      <c r="D1086" s="206"/>
      <c r="E1086" s="206"/>
      <c r="F1086" s="166" t="s">
        <v>3226</v>
      </c>
      <c r="G1086" s="206" t="s">
        <v>3218</v>
      </c>
      <c r="H1086" s="158" t="s">
        <v>867</v>
      </c>
      <c r="I1086" s="155" t="s">
        <v>109</v>
      </c>
      <c r="J1086" s="201">
        <v>979</v>
      </c>
      <c r="K1086" s="201">
        <v>979</v>
      </c>
      <c r="L1086" s="128">
        <v>417</v>
      </c>
      <c r="M1086" s="199">
        <f t="shared" si="16"/>
        <v>408243</v>
      </c>
      <c r="N1086" s="157" t="s">
        <v>1820</v>
      </c>
      <c r="O1086" s="157">
        <v>0</v>
      </c>
      <c r="P1086" s="205"/>
      <c r="Q1086" s="205"/>
      <c r="R1086" s="205"/>
      <c r="S1086" s="206"/>
    </row>
    <row r="1087" spans="1:19" ht="29.1" customHeight="1">
      <c r="A1087" s="166">
        <v>1083</v>
      </c>
      <c r="B1087" s="206"/>
      <c r="C1087" s="206"/>
      <c r="D1087" s="206"/>
      <c r="E1087" s="206"/>
      <c r="F1087" s="166" t="s">
        <v>3226</v>
      </c>
      <c r="G1087" s="206" t="s">
        <v>3218</v>
      </c>
      <c r="H1087" s="158" t="s">
        <v>868</v>
      </c>
      <c r="I1087" s="155" t="s">
        <v>119</v>
      </c>
      <c r="J1087" s="201">
        <v>17</v>
      </c>
      <c r="K1087" s="201">
        <v>17</v>
      </c>
      <c r="L1087" s="128">
        <v>105</v>
      </c>
      <c r="M1087" s="199">
        <f t="shared" si="16"/>
        <v>1785</v>
      </c>
      <c r="N1087" s="157" t="s">
        <v>3191</v>
      </c>
      <c r="O1087" s="157">
        <v>0</v>
      </c>
      <c r="P1087" s="205"/>
      <c r="Q1087" s="205"/>
      <c r="R1087" s="205"/>
      <c r="S1087" s="206"/>
    </row>
    <row r="1088" spans="1:19" ht="29.1" customHeight="1">
      <c r="A1088" s="166">
        <v>1084</v>
      </c>
      <c r="B1088" s="206"/>
      <c r="C1088" s="206"/>
      <c r="D1088" s="206"/>
      <c r="E1088" s="206"/>
      <c r="F1088" s="166" t="s">
        <v>3226</v>
      </c>
      <c r="G1088" s="206" t="s">
        <v>3218</v>
      </c>
      <c r="H1088" s="158" t="s">
        <v>863</v>
      </c>
      <c r="I1088" s="155" t="s">
        <v>119</v>
      </c>
      <c r="J1088" s="201">
        <v>40</v>
      </c>
      <c r="K1088" s="201">
        <v>40</v>
      </c>
      <c r="L1088" s="128">
        <v>105</v>
      </c>
      <c r="M1088" s="199">
        <f t="shared" si="16"/>
        <v>4200</v>
      </c>
      <c r="N1088" s="157" t="s">
        <v>3230</v>
      </c>
      <c r="O1088" s="157" t="s">
        <v>3690</v>
      </c>
      <c r="P1088" s="205"/>
      <c r="Q1088" s="205"/>
      <c r="R1088" s="205"/>
      <c r="S1088" s="206"/>
    </row>
    <row r="1089" spans="1:19" ht="29.1" customHeight="1">
      <c r="A1089" s="166">
        <v>1085</v>
      </c>
      <c r="B1089" s="206"/>
      <c r="C1089" s="206"/>
      <c r="D1089" s="206"/>
      <c r="E1089" s="206"/>
      <c r="F1089" s="166" t="s">
        <v>3226</v>
      </c>
      <c r="G1089" s="206" t="s">
        <v>3218</v>
      </c>
      <c r="H1089" s="158" t="s">
        <v>864</v>
      </c>
      <c r="I1089" s="155" t="s">
        <v>54</v>
      </c>
      <c r="J1089" s="201">
        <v>1120</v>
      </c>
      <c r="K1089" s="202">
        <v>54</v>
      </c>
      <c r="L1089" s="199">
        <v>891</v>
      </c>
      <c r="M1089" s="199">
        <f t="shared" si="16"/>
        <v>48114</v>
      </c>
      <c r="N1089" s="157" t="s">
        <v>3191</v>
      </c>
      <c r="O1089" s="157">
        <v>0</v>
      </c>
      <c r="P1089" s="205"/>
      <c r="Q1089" s="205"/>
      <c r="R1089" s="205"/>
      <c r="S1089" s="206"/>
    </row>
    <row r="1090" spans="1:19" ht="29.1" customHeight="1">
      <c r="A1090" s="166">
        <v>1086</v>
      </c>
      <c r="B1090" s="206"/>
      <c r="C1090" s="206"/>
      <c r="D1090" s="206"/>
      <c r="E1090" s="206"/>
      <c r="F1090" s="166" t="s">
        <v>3226</v>
      </c>
      <c r="G1090" s="206" t="s">
        <v>3218</v>
      </c>
      <c r="H1090" s="158" t="s">
        <v>866</v>
      </c>
      <c r="I1090" s="155" t="s">
        <v>54</v>
      </c>
      <c r="J1090" s="201">
        <v>125</v>
      </c>
      <c r="K1090" s="201">
        <v>125</v>
      </c>
      <c r="L1090" s="128">
        <v>2870</v>
      </c>
      <c r="M1090" s="199">
        <f t="shared" si="16"/>
        <v>358750</v>
      </c>
      <c r="N1090" s="157" t="s">
        <v>3531</v>
      </c>
      <c r="O1090" s="157" t="s">
        <v>3755</v>
      </c>
      <c r="P1090" s="205"/>
      <c r="Q1090" s="205"/>
      <c r="R1090" s="205"/>
      <c r="S1090" s="206"/>
    </row>
    <row r="1091" spans="1:19" ht="29.1" customHeight="1">
      <c r="A1091" s="166">
        <v>1087</v>
      </c>
      <c r="B1091" s="206"/>
      <c r="C1091" s="206"/>
      <c r="D1091" s="206"/>
      <c r="E1091" s="206"/>
      <c r="F1091" s="166" t="s">
        <v>3226</v>
      </c>
      <c r="G1091" s="206" t="s">
        <v>3218</v>
      </c>
      <c r="H1091" s="158" t="s">
        <v>865</v>
      </c>
      <c r="I1091" s="155" t="s">
        <v>54</v>
      </c>
      <c r="J1091" s="201">
        <v>1169</v>
      </c>
      <c r="K1091" s="202">
        <v>608</v>
      </c>
      <c r="L1091" s="199">
        <v>105</v>
      </c>
      <c r="M1091" s="199">
        <f t="shared" si="16"/>
        <v>63840</v>
      </c>
      <c r="N1091" s="157" t="s">
        <v>3191</v>
      </c>
      <c r="O1091" s="157">
        <v>0</v>
      </c>
      <c r="P1091" s="205"/>
      <c r="Q1091" s="205"/>
      <c r="R1091" s="205"/>
      <c r="S1091" s="206"/>
    </row>
    <row r="1092" spans="1:19" ht="29.1" customHeight="1">
      <c r="A1092" s="166">
        <v>1088</v>
      </c>
      <c r="B1092" s="206"/>
      <c r="C1092" s="206"/>
      <c r="D1092" s="206"/>
      <c r="E1092" s="206"/>
      <c r="F1092" s="166" t="s">
        <v>3226</v>
      </c>
      <c r="G1092" s="206" t="s">
        <v>3219</v>
      </c>
      <c r="H1092" s="158" t="s">
        <v>1178</v>
      </c>
      <c r="I1092" s="155" t="s">
        <v>736</v>
      </c>
      <c r="J1092" s="128">
        <v>1235</v>
      </c>
      <c r="K1092" s="128">
        <v>37</v>
      </c>
      <c r="L1092" s="155">
        <v>4630</v>
      </c>
      <c r="M1092" s="199">
        <f t="shared" si="16"/>
        <v>171310</v>
      </c>
      <c r="N1092" s="157" t="s">
        <v>3641</v>
      </c>
      <c r="O1092" s="157" t="s">
        <v>3642</v>
      </c>
      <c r="P1092" s="205"/>
      <c r="Q1092" s="205"/>
      <c r="R1092" s="205"/>
      <c r="S1092" s="206"/>
    </row>
    <row r="1093" spans="1:19" ht="29.1" customHeight="1">
      <c r="A1093" s="166">
        <v>1089</v>
      </c>
      <c r="B1093" s="206"/>
      <c r="C1093" s="206"/>
      <c r="D1093" s="206"/>
      <c r="E1093" s="206"/>
      <c r="F1093" s="166" t="s">
        <v>3226</v>
      </c>
      <c r="G1093" s="206" t="s">
        <v>3219</v>
      </c>
      <c r="H1093" s="158" t="s">
        <v>1180</v>
      </c>
      <c r="I1093" s="155" t="s">
        <v>736</v>
      </c>
      <c r="J1093" s="128">
        <v>100</v>
      </c>
      <c r="K1093" s="128">
        <v>69</v>
      </c>
      <c r="L1093" s="155">
        <v>4590</v>
      </c>
      <c r="M1093" s="199">
        <f t="shared" ref="M1093:M1156" si="17">K1093*L1093</f>
        <v>316710</v>
      </c>
      <c r="N1093" s="157" t="s">
        <v>3179</v>
      </c>
      <c r="O1093" s="157">
        <v>0</v>
      </c>
      <c r="P1093" s="205"/>
      <c r="Q1093" s="205"/>
      <c r="R1093" s="205"/>
      <c r="S1093" s="206"/>
    </row>
    <row r="1094" spans="1:19" ht="29.1" customHeight="1">
      <c r="A1094" s="166">
        <v>1090</v>
      </c>
      <c r="B1094" s="206"/>
      <c r="C1094" s="206"/>
      <c r="D1094" s="206"/>
      <c r="E1094" s="206"/>
      <c r="F1094" s="166" t="s">
        <v>3226</v>
      </c>
      <c r="G1094" s="206" t="s">
        <v>3219</v>
      </c>
      <c r="H1094" s="158" t="s">
        <v>1179</v>
      </c>
      <c r="I1094" s="155" t="s">
        <v>736</v>
      </c>
      <c r="J1094" s="128">
        <v>194</v>
      </c>
      <c r="K1094" s="128">
        <v>8</v>
      </c>
      <c r="L1094" s="155">
        <v>3750</v>
      </c>
      <c r="M1094" s="199">
        <f t="shared" si="17"/>
        <v>30000</v>
      </c>
      <c r="N1094" s="157" t="s">
        <v>3179</v>
      </c>
      <c r="O1094" s="157">
        <v>0</v>
      </c>
      <c r="P1094" s="205"/>
      <c r="Q1094" s="205"/>
      <c r="R1094" s="205"/>
      <c r="S1094" s="206"/>
    </row>
    <row r="1095" spans="1:19" ht="29.1" customHeight="1">
      <c r="A1095" s="166">
        <v>1091</v>
      </c>
      <c r="B1095" s="206"/>
      <c r="C1095" s="206"/>
      <c r="D1095" s="206"/>
      <c r="E1095" s="206"/>
      <c r="F1095" s="166" t="s">
        <v>3226</v>
      </c>
      <c r="G1095" s="206" t="s">
        <v>3219</v>
      </c>
      <c r="H1095" s="158" t="s">
        <v>1177</v>
      </c>
      <c r="I1095" s="155" t="s">
        <v>736</v>
      </c>
      <c r="J1095" s="128">
        <v>930</v>
      </c>
      <c r="K1095" s="128">
        <v>53</v>
      </c>
      <c r="L1095" s="155">
        <v>825</v>
      </c>
      <c r="M1095" s="199">
        <f t="shared" si="17"/>
        <v>43725</v>
      </c>
      <c r="N1095" s="157" t="s">
        <v>3179</v>
      </c>
      <c r="O1095" s="157">
        <v>0</v>
      </c>
      <c r="P1095" s="205"/>
      <c r="Q1095" s="205"/>
      <c r="R1095" s="205"/>
      <c r="S1095" s="206"/>
    </row>
    <row r="1096" spans="1:19" ht="29.1" customHeight="1">
      <c r="A1096" s="166">
        <v>1092</v>
      </c>
      <c r="B1096" s="206"/>
      <c r="C1096" s="206"/>
      <c r="D1096" s="206"/>
      <c r="E1096" s="206"/>
      <c r="F1096" s="166" t="s">
        <v>3226</v>
      </c>
      <c r="G1096" s="206" t="s">
        <v>3219</v>
      </c>
      <c r="H1096" s="158" t="s">
        <v>1144</v>
      </c>
      <c r="I1096" s="155" t="s">
        <v>119</v>
      </c>
      <c r="J1096" s="128">
        <v>407</v>
      </c>
      <c r="K1096" s="128">
        <v>107</v>
      </c>
      <c r="L1096" s="155">
        <v>594</v>
      </c>
      <c r="M1096" s="199">
        <f t="shared" si="17"/>
        <v>63558</v>
      </c>
      <c r="N1096" s="157" t="s">
        <v>3191</v>
      </c>
      <c r="O1096" s="157">
        <v>0</v>
      </c>
      <c r="P1096" s="205"/>
      <c r="Q1096" s="205"/>
      <c r="R1096" s="205"/>
      <c r="S1096" s="206"/>
    </row>
    <row r="1097" spans="1:19" ht="29.1" customHeight="1">
      <c r="A1097" s="166">
        <v>1093</v>
      </c>
      <c r="B1097" s="206"/>
      <c r="C1097" s="206"/>
      <c r="D1097" s="206"/>
      <c r="E1097" s="206"/>
      <c r="F1097" s="166" t="s">
        <v>3226</v>
      </c>
      <c r="G1097" s="206" t="s">
        <v>3219</v>
      </c>
      <c r="H1097" s="158" t="s">
        <v>1143</v>
      </c>
      <c r="I1097" s="155" t="s">
        <v>54</v>
      </c>
      <c r="J1097" s="128">
        <v>711</v>
      </c>
      <c r="K1097" s="128">
        <v>711</v>
      </c>
      <c r="L1097" s="128">
        <v>2540</v>
      </c>
      <c r="M1097" s="199">
        <f t="shared" si="17"/>
        <v>1805940</v>
      </c>
      <c r="N1097" s="157" t="s">
        <v>3412</v>
      </c>
      <c r="O1097" s="157" t="s">
        <v>3960</v>
      </c>
      <c r="P1097" s="205"/>
      <c r="Q1097" s="205"/>
      <c r="R1097" s="205"/>
      <c r="S1097" s="206"/>
    </row>
    <row r="1098" spans="1:19" ht="29.1" customHeight="1">
      <c r="A1098" s="166">
        <v>1094</v>
      </c>
      <c r="B1098" s="206"/>
      <c r="C1098" s="206"/>
      <c r="D1098" s="206"/>
      <c r="E1098" s="206"/>
      <c r="F1098" s="166" t="s">
        <v>3226</v>
      </c>
      <c r="G1098" s="206" t="s">
        <v>3219</v>
      </c>
      <c r="H1098" s="158" t="s">
        <v>1146</v>
      </c>
      <c r="I1098" s="155" t="s">
        <v>119</v>
      </c>
      <c r="J1098" s="128">
        <v>274</v>
      </c>
      <c r="K1098" s="128">
        <v>274</v>
      </c>
      <c r="L1098" s="128">
        <v>594</v>
      </c>
      <c r="M1098" s="199">
        <f t="shared" si="17"/>
        <v>162756</v>
      </c>
      <c r="N1098" s="157" t="s">
        <v>3191</v>
      </c>
      <c r="O1098" s="157">
        <v>0</v>
      </c>
      <c r="P1098" s="205"/>
      <c r="Q1098" s="205"/>
      <c r="R1098" s="205"/>
      <c r="S1098" s="206"/>
    </row>
    <row r="1099" spans="1:19" ht="29.1" customHeight="1">
      <c r="A1099" s="166">
        <v>1095</v>
      </c>
      <c r="B1099" s="206"/>
      <c r="C1099" s="206"/>
      <c r="D1099" s="206"/>
      <c r="E1099" s="206"/>
      <c r="F1099" s="166" t="s">
        <v>3226</v>
      </c>
      <c r="G1099" s="206" t="s">
        <v>3219</v>
      </c>
      <c r="H1099" s="158" t="s">
        <v>1189</v>
      </c>
      <c r="I1099" s="155" t="s">
        <v>166</v>
      </c>
      <c r="J1099" s="128">
        <v>2335</v>
      </c>
      <c r="K1099" s="128">
        <v>1365</v>
      </c>
      <c r="L1099" s="155">
        <v>89</v>
      </c>
      <c r="M1099" s="199">
        <f t="shared" si="17"/>
        <v>121485</v>
      </c>
      <c r="N1099" s="157" t="s">
        <v>1821</v>
      </c>
      <c r="O1099" s="157">
        <v>0</v>
      </c>
      <c r="P1099" s="205"/>
      <c r="Q1099" s="205"/>
      <c r="R1099" s="205"/>
      <c r="S1099" s="206"/>
    </row>
    <row r="1100" spans="1:19" ht="29.1" customHeight="1">
      <c r="A1100" s="166">
        <v>1096</v>
      </c>
      <c r="B1100" s="206"/>
      <c r="C1100" s="206"/>
      <c r="D1100" s="206"/>
      <c r="E1100" s="206"/>
      <c r="F1100" s="166" t="s">
        <v>3226</v>
      </c>
      <c r="G1100" s="206" t="s">
        <v>3219</v>
      </c>
      <c r="H1100" s="158" t="s">
        <v>1187</v>
      </c>
      <c r="I1100" s="155" t="s">
        <v>166</v>
      </c>
      <c r="J1100" s="128">
        <v>460</v>
      </c>
      <c r="K1100" s="128">
        <v>21</v>
      </c>
      <c r="L1100" s="155">
        <v>1710</v>
      </c>
      <c r="M1100" s="199">
        <f t="shared" si="17"/>
        <v>35910</v>
      </c>
      <c r="N1100" s="157" t="s">
        <v>1821</v>
      </c>
      <c r="O1100" s="157">
        <v>0</v>
      </c>
      <c r="P1100" s="205"/>
      <c r="Q1100" s="205"/>
      <c r="R1100" s="205"/>
      <c r="S1100" s="206"/>
    </row>
    <row r="1101" spans="1:19" ht="29.1" customHeight="1">
      <c r="A1101" s="166">
        <v>1097</v>
      </c>
      <c r="B1101" s="206"/>
      <c r="C1101" s="206"/>
      <c r="D1101" s="206"/>
      <c r="E1101" s="206"/>
      <c r="F1101" s="166" t="s">
        <v>3226</v>
      </c>
      <c r="G1101" s="206" t="s">
        <v>3219</v>
      </c>
      <c r="H1101" s="158" t="s">
        <v>1140</v>
      </c>
      <c r="I1101" s="155" t="s">
        <v>55</v>
      </c>
      <c r="J1101" s="128">
        <v>916</v>
      </c>
      <c r="K1101" s="128">
        <v>916</v>
      </c>
      <c r="L1101" s="128">
        <v>2540</v>
      </c>
      <c r="M1101" s="199">
        <f t="shared" si="17"/>
        <v>2326640</v>
      </c>
      <c r="N1101" s="157" t="s">
        <v>3458</v>
      </c>
      <c r="O1101" s="157">
        <v>384</v>
      </c>
      <c r="P1101" s="205"/>
      <c r="Q1101" s="205"/>
      <c r="R1101" s="205"/>
      <c r="S1101" s="206"/>
    </row>
    <row r="1102" spans="1:19" ht="29.1" customHeight="1">
      <c r="A1102" s="166">
        <v>1098</v>
      </c>
      <c r="B1102" s="206"/>
      <c r="C1102" s="206"/>
      <c r="D1102" s="206"/>
      <c r="E1102" s="206"/>
      <c r="F1102" s="166" t="s">
        <v>3226</v>
      </c>
      <c r="G1102" s="206" t="s">
        <v>3219</v>
      </c>
      <c r="H1102" s="158" t="s">
        <v>1176</v>
      </c>
      <c r="I1102" s="155" t="s">
        <v>55</v>
      </c>
      <c r="J1102" s="128">
        <v>3130</v>
      </c>
      <c r="K1102" s="128">
        <v>628</v>
      </c>
      <c r="L1102" s="155">
        <v>4520</v>
      </c>
      <c r="M1102" s="199">
        <f t="shared" si="17"/>
        <v>2838560</v>
      </c>
      <c r="N1102" s="157" t="s">
        <v>3283</v>
      </c>
      <c r="O1102" s="157" t="s">
        <v>2103</v>
      </c>
      <c r="P1102" s="205"/>
      <c r="Q1102" s="205"/>
      <c r="R1102" s="205"/>
      <c r="S1102" s="206"/>
    </row>
    <row r="1103" spans="1:19" ht="29.1" customHeight="1">
      <c r="A1103" s="166">
        <v>1099</v>
      </c>
      <c r="B1103" s="206"/>
      <c r="C1103" s="206"/>
      <c r="D1103" s="206"/>
      <c r="E1103" s="206"/>
      <c r="F1103" s="166" t="s">
        <v>3226</v>
      </c>
      <c r="G1103" s="206" t="s">
        <v>3219</v>
      </c>
      <c r="H1103" s="158" t="s">
        <v>1139</v>
      </c>
      <c r="I1103" s="155" t="s">
        <v>54</v>
      </c>
      <c r="J1103" s="128">
        <v>129</v>
      </c>
      <c r="K1103" s="128">
        <v>129</v>
      </c>
      <c r="L1103" s="128">
        <v>2540</v>
      </c>
      <c r="M1103" s="199">
        <f t="shared" si="17"/>
        <v>327660</v>
      </c>
      <c r="N1103" s="157" t="s">
        <v>3700</v>
      </c>
      <c r="O1103" s="157" t="s">
        <v>2017</v>
      </c>
      <c r="P1103" s="205"/>
      <c r="Q1103" s="205"/>
      <c r="R1103" s="205"/>
      <c r="S1103" s="206"/>
    </row>
    <row r="1104" spans="1:19" ht="29.1" customHeight="1">
      <c r="A1104" s="166">
        <v>1100</v>
      </c>
      <c r="B1104" s="206"/>
      <c r="C1104" s="206"/>
      <c r="D1104" s="206"/>
      <c r="E1104" s="206"/>
      <c r="F1104" s="166" t="s">
        <v>3226</v>
      </c>
      <c r="G1104" s="206" t="s">
        <v>3219</v>
      </c>
      <c r="H1104" s="158" t="s">
        <v>1136</v>
      </c>
      <c r="I1104" s="155" t="s">
        <v>55</v>
      </c>
      <c r="J1104" s="128">
        <v>383</v>
      </c>
      <c r="K1104" s="128">
        <v>383</v>
      </c>
      <c r="L1104" s="128">
        <v>3070</v>
      </c>
      <c r="M1104" s="199">
        <f t="shared" si="17"/>
        <v>1175810</v>
      </c>
      <c r="N1104" s="157" t="s">
        <v>3458</v>
      </c>
      <c r="O1104" s="157">
        <v>384</v>
      </c>
      <c r="P1104" s="205"/>
      <c r="Q1104" s="205"/>
      <c r="R1104" s="205"/>
      <c r="S1104" s="206"/>
    </row>
    <row r="1105" spans="1:19" ht="29.1" customHeight="1">
      <c r="A1105" s="166">
        <v>1101</v>
      </c>
      <c r="B1105" s="206"/>
      <c r="C1105" s="206"/>
      <c r="D1105" s="206"/>
      <c r="E1105" s="206"/>
      <c r="F1105" s="166" t="s">
        <v>3226</v>
      </c>
      <c r="G1105" s="206" t="s">
        <v>3219</v>
      </c>
      <c r="H1105" s="158" t="s">
        <v>3129</v>
      </c>
      <c r="I1105" s="155" t="s">
        <v>45</v>
      </c>
      <c r="J1105" s="128">
        <v>625</v>
      </c>
      <c r="K1105" s="128">
        <v>11</v>
      </c>
      <c r="L1105" s="155">
        <v>1710</v>
      </c>
      <c r="M1105" s="199">
        <f t="shared" si="17"/>
        <v>18810</v>
      </c>
      <c r="N1105" s="157" t="s">
        <v>1821</v>
      </c>
      <c r="O1105" s="157">
        <v>0</v>
      </c>
      <c r="P1105" s="205"/>
      <c r="Q1105" s="205"/>
      <c r="R1105" s="205"/>
      <c r="S1105" s="206"/>
    </row>
    <row r="1106" spans="1:19" ht="29.1" customHeight="1">
      <c r="A1106" s="166">
        <v>1102</v>
      </c>
      <c r="B1106" s="206"/>
      <c r="C1106" s="206"/>
      <c r="D1106" s="206"/>
      <c r="E1106" s="206"/>
      <c r="F1106" s="166" t="s">
        <v>3226</v>
      </c>
      <c r="G1106" s="206" t="s">
        <v>3219</v>
      </c>
      <c r="H1106" s="158" t="s">
        <v>1135</v>
      </c>
      <c r="I1106" s="155" t="s">
        <v>119</v>
      </c>
      <c r="J1106" s="128">
        <v>83</v>
      </c>
      <c r="K1106" s="128">
        <v>83</v>
      </c>
      <c r="L1106" s="128">
        <v>594</v>
      </c>
      <c r="M1106" s="199">
        <f t="shared" si="17"/>
        <v>49302</v>
      </c>
      <c r="N1106" s="157" t="s">
        <v>3179</v>
      </c>
      <c r="O1106" s="157">
        <v>0</v>
      </c>
      <c r="P1106" s="205"/>
      <c r="Q1106" s="205"/>
      <c r="R1106" s="205"/>
      <c r="S1106" s="206"/>
    </row>
    <row r="1107" spans="1:19" ht="29.1" customHeight="1">
      <c r="A1107" s="166">
        <v>1103</v>
      </c>
      <c r="B1107" s="206"/>
      <c r="C1107" s="206"/>
      <c r="D1107" s="206"/>
      <c r="E1107" s="206"/>
      <c r="F1107" s="166" t="s">
        <v>3226</v>
      </c>
      <c r="G1107" s="206" t="s">
        <v>3219</v>
      </c>
      <c r="H1107" s="158" t="s">
        <v>1145</v>
      </c>
      <c r="I1107" s="155" t="s">
        <v>119</v>
      </c>
      <c r="J1107" s="128">
        <v>129</v>
      </c>
      <c r="K1107" s="128">
        <v>129</v>
      </c>
      <c r="L1107" s="128">
        <v>594</v>
      </c>
      <c r="M1107" s="199">
        <f t="shared" si="17"/>
        <v>76626</v>
      </c>
      <c r="N1107" s="157" t="s">
        <v>3191</v>
      </c>
      <c r="O1107" s="157">
        <v>0</v>
      </c>
      <c r="P1107" s="205"/>
      <c r="Q1107" s="205"/>
      <c r="R1107" s="205"/>
      <c r="S1107" s="206"/>
    </row>
    <row r="1108" spans="1:19" ht="29.1" customHeight="1">
      <c r="A1108" s="166">
        <v>1104</v>
      </c>
      <c r="B1108" s="206"/>
      <c r="C1108" s="206"/>
      <c r="D1108" s="206"/>
      <c r="E1108" s="206"/>
      <c r="F1108" s="166" t="s">
        <v>3226</v>
      </c>
      <c r="G1108" s="206" t="s">
        <v>3219</v>
      </c>
      <c r="H1108" s="158" t="s">
        <v>1175</v>
      </c>
      <c r="I1108" s="155" t="s">
        <v>55</v>
      </c>
      <c r="J1108" s="128">
        <v>4375</v>
      </c>
      <c r="K1108" s="128">
        <v>809</v>
      </c>
      <c r="L1108" s="155">
        <v>4520</v>
      </c>
      <c r="M1108" s="199">
        <f t="shared" si="17"/>
        <v>3656680</v>
      </c>
      <c r="N1108" s="157" t="s">
        <v>3618</v>
      </c>
      <c r="O1108" s="157" t="s">
        <v>3961</v>
      </c>
      <c r="P1108" s="205"/>
      <c r="Q1108" s="205"/>
      <c r="R1108" s="205"/>
      <c r="S1108" s="206"/>
    </row>
    <row r="1109" spans="1:19" ht="29.1" customHeight="1">
      <c r="A1109" s="166">
        <v>1105</v>
      </c>
      <c r="B1109" s="206"/>
      <c r="C1109" s="206"/>
      <c r="D1109" s="206"/>
      <c r="E1109" s="206"/>
      <c r="F1109" s="166" t="s">
        <v>3226</v>
      </c>
      <c r="G1109" s="206" t="s">
        <v>3219</v>
      </c>
      <c r="H1109" s="158" t="s">
        <v>1200</v>
      </c>
      <c r="I1109" s="155" t="s">
        <v>119</v>
      </c>
      <c r="J1109" s="128">
        <v>6610</v>
      </c>
      <c r="K1109" s="128">
        <v>2273</v>
      </c>
      <c r="L1109" s="155">
        <v>1710</v>
      </c>
      <c r="M1109" s="199">
        <f t="shared" si="17"/>
        <v>3886830</v>
      </c>
      <c r="N1109" s="157" t="s">
        <v>1821</v>
      </c>
      <c r="O1109" s="157">
        <v>0</v>
      </c>
      <c r="P1109" s="205"/>
      <c r="Q1109" s="205"/>
      <c r="R1109" s="205"/>
      <c r="S1109" s="206"/>
    </row>
    <row r="1110" spans="1:19" ht="29.1" customHeight="1">
      <c r="A1110" s="166">
        <v>1106</v>
      </c>
      <c r="B1110" s="206"/>
      <c r="C1110" s="206"/>
      <c r="D1110" s="206"/>
      <c r="E1110" s="206"/>
      <c r="F1110" s="166" t="s">
        <v>3226</v>
      </c>
      <c r="G1110" s="206" t="s">
        <v>3219</v>
      </c>
      <c r="H1110" s="158" t="s">
        <v>1186</v>
      </c>
      <c r="I1110" s="155" t="s">
        <v>166</v>
      </c>
      <c r="J1110" s="128">
        <v>1150</v>
      </c>
      <c r="K1110" s="128">
        <v>325</v>
      </c>
      <c r="L1110" s="155">
        <v>1710</v>
      </c>
      <c r="M1110" s="199">
        <f t="shared" si="17"/>
        <v>555750</v>
      </c>
      <c r="N1110" s="157" t="s">
        <v>1821</v>
      </c>
      <c r="O1110" s="157">
        <v>0</v>
      </c>
      <c r="P1110" s="205"/>
      <c r="Q1110" s="205"/>
      <c r="R1110" s="205"/>
      <c r="S1110" s="206"/>
    </row>
    <row r="1111" spans="1:19" ht="29.1" customHeight="1">
      <c r="A1111" s="166">
        <v>1107</v>
      </c>
      <c r="B1111" s="206"/>
      <c r="C1111" s="206"/>
      <c r="D1111" s="206"/>
      <c r="E1111" s="206"/>
      <c r="F1111" s="166" t="s">
        <v>3226</v>
      </c>
      <c r="G1111" s="206" t="s">
        <v>3219</v>
      </c>
      <c r="H1111" s="158" t="s">
        <v>1141</v>
      </c>
      <c r="I1111" s="155" t="s">
        <v>54</v>
      </c>
      <c r="J1111" s="128">
        <v>212</v>
      </c>
      <c r="K1111" s="128">
        <v>54</v>
      </c>
      <c r="L1111" s="155">
        <v>594</v>
      </c>
      <c r="M1111" s="199">
        <f t="shared" si="17"/>
        <v>32076</v>
      </c>
      <c r="N1111" s="157" t="s">
        <v>3191</v>
      </c>
      <c r="O1111" s="157">
        <v>0</v>
      </c>
      <c r="P1111" s="205"/>
      <c r="Q1111" s="205"/>
      <c r="R1111" s="205"/>
      <c r="S1111" s="206"/>
    </row>
    <row r="1112" spans="1:19" ht="29.1" customHeight="1">
      <c r="A1112" s="166">
        <v>1108</v>
      </c>
      <c r="B1112" s="206"/>
      <c r="C1112" s="206"/>
      <c r="D1112" s="206"/>
      <c r="E1112" s="206"/>
      <c r="F1112" s="166" t="s">
        <v>3226</v>
      </c>
      <c r="G1112" s="206" t="s">
        <v>3219</v>
      </c>
      <c r="H1112" s="158" t="s">
        <v>1142</v>
      </c>
      <c r="I1112" s="155" t="s">
        <v>119</v>
      </c>
      <c r="J1112" s="128">
        <v>380</v>
      </c>
      <c r="K1112" s="128">
        <v>358</v>
      </c>
      <c r="L1112" s="155">
        <v>594</v>
      </c>
      <c r="M1112" s="199">
        <f t="shared" si="17"/>
        <v>212652</v>
      </c>
      <c r="N1112" s="157" t="s">
        <v>3179</v>
      </c>
      <c r="O1112" s="157">
        <v>0</v>
      </c>
      <c r="P1112" s="205"/>
      <c r="Q1112" s="205"/>
      <c r="R1112" s="205"/>
      <c r="S1112" s="206"/>
    </row>
    <row r="1113" spans="1:19" ht="29.1" customHeight="1">
      <c r="A1113" s="166">
        <v>1109</v>
      </c>
      <c r="B1113" s="206"/>
      <c r="C1113" s="206"/>
      <c r="D1113" s="206"/>
      <c r="E1113" s="206"/>
      <c r="F1113" s="166" t="s">
        <v>3226</v>
      </c>
      <c r="G1113" s="206" t="s">
        <v>3219</v>
      </c>
      <c r="H1113" s="158" t="s">
        <v>1211</v>
      </c>
      <c r="I1113" s="155" t="s">
        <v>109</v>
      </c>
      <c r="J1113" s="128">
        <v>471</v>
      </c>
      <c r="K1113" s="128">
        <v>32</v>
      </c>
      <c r="L1113" s="155">
        <v>89</v>
      </c>
      <c r="M1113" s="199">
        <f t="shared" si="17"/>
        <v>2848</v>
      </c>
      <c r="N1113" s="157" t="s">
        <v>3191</v>
      </c>
      <c r="O1113" s="157">
        <v>0</v>
      </c>
      <c r="P1113" s="205"/>
      <c r="Q1113" s="205"/>
      <c r="R1113" s="205"/>
      <c r="S1113" s="206"/>
    </row>
    <row r="1114" spans="1:19" ht="29.1" customHeight="1">
      <c r="A1114" s="166">
        <v>1110</v>
      </c>
      <c r="B1114" s="206"/>
      <c r="C1114" s="206"/>
      <c r="D1114" s="206"/>
      <c r="E1114" s="206"/>
      <c r="F1114" s="166" t="s">
        <v>3226</v>
      </c>
      <c r="G1114" s="206" t="s">
        <v>3219</v>
      </c>
      <c r="H1114" s="158" t="s">
        <v>463</v>
      </c>
      <c r="I1114" s="155" t="s">
        <v>109</v>
      </c>
      <c r="J1114" s="128">
        <v>1100</v>
      </c>
      <c r="K1114" s="128">
        <v>1100</v>
      </c>
      <c r="L1114" s="155">
        <v>389</v>
      </c>
      <c r="M1114" s="199">
        <f t="shared" si="17"/>
        <v>427900</v>
      </c>
      <c r="N1114" s="157" t="s">
        <v>3361</v>
      </c>
      <c r="O1114" s="157">
        <v>401</v>
      </c>
      <c r="P1114" s="205"/>
      <c r="Q1114" s="205"/>
      <c r="R1114" s="205"/>
      <c r="S1114" s="206"/>
    </row>
    <row r="1115" spans="1:19" ht="29.1" customHeight="1">
      <c r="A1115" s="166">
        <v>1111</v>
      </c>
      <c r="B1115" s="206"/>
      <c r="C1115" s="206"/>
      <c r="D1115" s="206"/>
      <c r="E1115" s="206"/>
      <c r="F1115" s="166" t="s">
        <v>3226</v>
      </c>
      <c r="G1115" s="206" t="s">
        <v>3219</v>
      </c>
      <c r="H1115" s="158" t="s">
        <v>1138</v>
      </c>
      <c r="I1115" s="155" t="s">
        <v>119</v>
      </c>
      <c r="J1115" s="128">
        <v>357</v>
      </c>
      <c r="K1115" s="128">
        <v>323</v>
      </c>
      <c r="L1115" s="155">
        <v>594</v>
      </c>
      <c r="M1115" s="199">
        <f t="shared" si="17"/>
        <v>191862</v>
      </c>
      <c r="N1115" s="157" t="s">
        <v>3179</v>
      </c>
      <c r="O1115" s="157">
        <v>0</v>
      </c>
      <c r="P1115" s="205"/>
      <c r="Q1115" s="205"/>
      <c r="R1115" s="205"/>
      <c r="S1115" s="206"/>
    </row>
    <row r="1116" spans="1:19" ht="29.1" customHeight="1">
      <c r="A1116" s="166">
        <v>1112</v>
      </c>
      <c r="B1116" s="206"/>
      <c r="C1116" s="206"/>
      <c r="D1116" s="206"/>
      <c r="E1116" s="206"/>
      <c r="F1116" s="166" t="s">
        <v>3226</v>
      </c>
      <c r="G1116" s="206" t="s">
        <v>3219</v>
      </c>
      <c r="H1116" s="158" t="s">
        <v>1137</v>
      </c>
      <c r="I1116" s="155" t="s">
        <v>54</v>
      </c>
      <c r="J1116" s="128">
        <v>407</v>
      </c>
      <c r="K1116" s="128">
        <v>83</v>
      </c>
      <c r="L1116" s="155">
        <v>759</v>
      </c>
      <c r="M1116" s="199">
        <f t="shared" si="17"/>
        <v>62997</v>
      </c>
      <c r="N1116" s="157" t="s">
        <v>3191</v>
      </c>
      <c r="O1116" s="157">
        <v>0</v>
      </c>
      <c r="P1116" s="205"/>
      <c r="Q1116" s="205"/>
      <c r="R1116" s="205"/>
      <c r="S1116" s="206"/>
    </row>
    <row r="1117" spans="1:19" ht="29.1" customHeight="1">
      <c r="A1117" s="166">
        <v>1113</v>
      </c>
      <c r="B1117" s="206"/>
      <c r="C1117" s="206"/>
      <c r="D1117" s="206"/>
      <c r="E1117" s="206"/>
      <c r="F1117" s="166" t="s">
        <v>3226</v>
      </c>
      <c r="G1117" s="206" t="s">
        <v>3219</v>
      </c>
      <c r="H1117" s="158" t="s">
        <v>1210</v>
      </c>
      <c r="I1117" s="155" t="s">
        <v>109</v>
      </c>
      <c r="J1117" s="128">
        <v>1135</v>
      </c>
      <c r="K1117" s="128">
        <v>807</v>
      </c>
      <c r="L1117" s="155">
        <v>89</v>
      </c>
      <c r="M1117" s="199">
        <f t="shared" si="17"/>
        <v>71823</v>
      </c>
      <c r="N1117" s="157" t="s">
        <v>3191</v>
      </c>
      <c r="O1117" s="157">
        <v>0</v>
      </c>
      <c r="P1117" s="205"/>
      <c r="Q1117" s="205"/>
      <c r="R1117" s="205"/>
      <c r="S1117" s="206"/>
    </row>
    <row r="1118" spans="1:19" ht="29.1" customHeight="1">
      <c r="A1118" s="166">
        <v>1114</v>
      </c>
      <c r="B1118" s="206"/>
      <c r="C1118" s="206"/>
      <c r="D1118" s="206"/>
      <c r="E1118" s="206"/>
      <c r="F1118" s="166" t="s">
        <v>3226</v>
      </c>
      <c r="G1118" s="206" t="s">
        <v>3219</v>
      </c>
      <c r="H1118" s="158" t="s">
        <v>1188</v>
      </c>
      <c r="I1118" s="155" t="s">
        <v>166</v>
      </c>
      <c r="J1118" s="128">
        <v>620</v>
      </c>
      <c r="K1118" s="128">
        <v>9</v>
      </c>
      <c r="L1118" s="155">
        <v>1020</v>
      </c>
      <c r="M1118" s="199">
        <f t="shared" si="17"/>
        <v>9180</v>
      </c>
      <c r="N1118" s="157" t="s">
        <v>1821</v>
      </c>
      <c r="O1118" s="157">
        <v>0</v>
      </c>
      <c r="P1118" s="205"/>
      <c r="Q1118" s="205"/>
      <c r="R1118" s="205"/>
      <c r="S1118" s="206"/>
    </row>
    <row r="1119" spans="1:19" ht="29.1" customHeight="1">
      <c r="A1119" s="166">
        <v>1115</v>
      </c>
      <c r="B1119" s="206"/>
      <c r="C1119" s="206"/>
      <c r="D1119" s="206"/>
      <c r="E1119" s="206"/>
      <c r="F1119" s="166" t="s">
        <v>3226</v>
      </c>
      <c r="G1119" s="206" t="s">
        <v>3219</v>
      </c>
      <c r="H1119" s="158" t="s">
        <v>1172</v>
      </c>
      <c r="I1119" s="155" t="s">
        <v>736</v>
      </c>
      <c r="J1119" s="128">
        <v>79</v>
      </c>
      <c r="K1119" s="128">
        <v>76</v>
      </c>
      <c r="L1119" s="128">
        <v>1020</v>
      </c>
      <c r="M1119" s="199">
        <f t="shared" si="17"/>
        <v>77520</v>
      </c>
      <c r="N1119" s="157" t="s">
        <v>1812</v>
      </c>
      <c r="O1119" s="157" t="s">
        <v>2093</v>
      </c>
      <c r="P1119" s="205"/>
      <c r="Q1119" s="205"/>
      <c r="R1119" s="205"/>
      <c r="S1119" s="206"/>
    </row>
    <row r="1120" spans="1:19" ht="29.1" customHeight="1">
      <c r="A1120" s="166">
        <v>1116</v>
      </c>
      <c r="B1120" s="206"/>
      <c r="C1120" s="206"/>
      <c r="D1120" s="206"/>
      <c r="E1120" s="206"/>
      <c r="F1120" s="166" t="s">
        <v>3226</v>
      </c>
      <c r="G1120" s="206" t="s">
        <v>3219</v>
      </c>
      <c r="H1120" s="158" t="s">
        <v>1168</v>
      </c>
      <c r="I1120" s="155" t="s">
        <v>55</v>
      </c>
      <c r="J1120" s="128">
        <v>1564</v>
      </c>
      <c r="K1120" s="128">
        <v>732</v>
      </c>
      <c r="L1120" s="155">
        <v>5040</v>
      </c>
      <c r="M1120" s="199">
        <f t="shared" si="17"/>
        <v>3689280</v>
      </c>
      <c r="N1120" s="157" t="s">
        <v>3283</v>
      </c>
      <c r="O1120" s="157" t="s">
        <v>3840</v>
      </c>
      <c r="P1120" s="205"/>
      <c r="Q1120" s="205"/>
      <c r="R1120" s="205"/>
      <c r="S1120" s="206"/>
    </row>
    <row r="1121" spans="1:19" ht="29.1" customHeight="1">
      <c r="A1121" s="166">
        <v>1117</v>
      </c>
      <c r="B1121" s="206"/>
      <c r="C1121" s="206"/>
      <c r="D1121" s="206"/>
      <c r="E1121" s="206"/>
      <c r="F1121" s="166" t="s">
        <v>3226</v>
      </c>
      <c r="G1121" s="206" t="s">
        <v>3219</v>
      </c>
      <c r="H1121" s="158" t="s">
        <v>1170</v>
      </c>
      <c r="I1121" s="155" t="s">
        <v>55</v>
      </c>
      <c r="J1121" s="128">
        <v>1597</v>
      </c>
      <c r="K1121" s="128">
        <v>1597</v>
      </c>
      <c r="L1121" s="128">
        <v>1020</v>
      </c>
      <c r="M1121" s="199">
        <f t="shared" si="17"/>
        <v>1628940</v>
      </c>
      <c r="N1121" s="157" t="s">
        <v>1812</v>
      </c>
      <c r="O1121" s="157" t="s">
        <v>2093</v>
      </c>
      <c r="P1121" s="205"/>
      <c r="Q1121" s="205"/>
      <c r="R1121" s="205"/>
      <c r="S1121" s="206"/>
    </row>
    <row r="1122" spans="1:19" ht="29.1" customHeight="1">
      <c r="A1122" s="166">
        <v>1118</v>
      </c>
      <c r="B1122" s="206"/>
      <c r="C1122" s="206"/>
      <c r="D1122" s="206"/>
      <c r="E1122" s="206"/>
      <c r="F1122" s="166" t="s">
        <v>3226</v>
      </c>
      <c r="G1122" s="206" t="s">
        <v>3219</v>
      </c>
      <c r="H1122" s="158" t="s">
        <v>1167</v>
      </c>
      <c r="I1122" s="155" t="s">
        <v>55</v>
      </c>
      <c r="J1122" s="128">
        <v>3911</v>
      </c>
      <c r="K1122" s="128">
        <v>616</v>
      </c>
      <c r="L1122" s="155">
        <v>5200</v>
      </c>
      <c r="M1122" s="199">
        <f t="shared" si="17"/>
        <v>3203200</v>
      </c>
      <c r="N1122" s="157" t="s">
        <v>3283</v>
      </c>
      <c r="O1122" s="157" t="s">
        <v>3867</v>
      </c>
      <c r="P1122" s="205"/>
      <c r="Q1122" s="205"/>
      <c r="R1122" s="205"/>
      <c r="S1122" s="206"/>
    </row>
    <row r="1123" spans="1:19" ht="29.1" customHeight="1">
      <c r="A1123" s="166">
        <v>1119</v>
      </c>
      <c r="B1123" s="206"/>
      <c r="C1123" s="206"/>
      <c r="D1123" s="206"/>
      <c r="E1123" s="206"/>
      <c r="F1123" s="166" t="s">
        <v>3226</v>
      </c>
      <c r="G1123" s="206" t="s">
        <v>3219</v>
      </c>
      <c r="H1123" s="158" t="s">
        <v>1169</v>
      </c>
      <c r="I1123" s="155" t="s">
        <v>55</v>
      </c>
      <c r="J1123" s="128">
        <v>115</v>
      </c>
      <c r="K1123" s="128">
        <v>115</v>
      </c>
      <c r="L1123" s="128">
        <v>1020</v>
      </c>
      <c r="M1123" s="199">
        <f t="shared" si="17"/>
        <v>117300</v>
      </c>
      <c r="N1123" s="157" t="s">
        <v>1812</v>
      </c>
      <c r="O1123" s="157" t="s">
        <v>2093</v>
      </c>
      <c r="P1123" s="205"/>
      <c r="Q1123" s="205"/>
      <c r="R1123" s="205"/>
      <c r="S1123" s="206"/>
    </row>
    <row r="1124" spans="1:19" ht="29.1" customHeight="1">
      <c r="A1124" s="166">
        <v>1120</v>
      </c>
      <c r="B1124" s="206"/>
      <c r="C1124" s="206"/>
      <c r="D1124" s="206"/>
      <c r="E1124" s="206"/>
      <c r="F1124" s="166" t="s">
        <v>3226</v>
      </c>
      <c r="G1124" s="206" t="s">
        <v>3219</v>
      </c>
      <c r="H1124" s="158" t="s">
        <v>1185</v>
      </c>
      <c r="I1124" s="155" t="s">
        <v>166</v>
      </c>
      <c r="J1124" s="128">
        <v>810</v>
      </c>
      <c r="K1124" s="128">
        <v>186</v>
      </c>
      <c r="L1124" s="155">
        <v>1710</v>
      </c>
      <c r="M1124" s="199">
        <f t="shared" si="17"/>
        <v>318060</v>
      </c>
      <c r="N1124" s="157" t="s">
        <v>1821</v>
      </c>
      <c r="O1124" s="157">
        <v>0</v>
      </c>
      <c r="P1124" s="205"/>
      <c r="Q1124" s="205"/>
      <c r="R1124" s="205"/>
      <c r="S1124" s="206"/>
    </row>
    <row r="1125" spans="1:19" ht="29.1" customHeight="1">
      <c r="A1125" s="166">
        <v>1121</v>
      </c>
      <c r="B1125" s="206"/>
      <c r="C1125" s="206"/>
      <c r="D1125" s="206"/>
      <c r="E1125" s="206"/>
      <c r="F1125" s="166" t="s">
        <v>3226</v>
      </c>
      <c r="G1125" s="206" t="s">
        <v>3219</v>
      </c>
      <c r="H1125" s="158" t="s">
        <v>1190</v>
      </c>
      <c r="I1125" s="155" t="s">
        <v>166</v>
      </c>
      <c r="J1125" s="128">
        <v>3805</v>
      </c>
      <c r="K1125" s="128">
        <v>608</v>
      </c>
      <c r="L1125" s="155">
        <v>1710</v>
      </c>
      <c r="M1125" s="199">
        <f t="shared" si="17"/>
        <v>1039680</v>
      </c>
      <c r="N1125" s="157" t="s">
        <v>1821</v>
      </c>
      <c r="O1125" s="157">
        <v>0</v>
      </c>
      <c r="P1125" s="205"/>
      <c r="Q1125" s="205"/>
      <c r="R1125" s="205"/>
      <c r="S1125" s="206"/>
    </row>
    <row r="1126" spans="1:19" ht="29.1" customHeight="1">
      <c r="A1126" s="166">
        <v>1122</v>
      </c>
      <c r="B1126" s="206"/>
      <c r="C1126" s="206"/>
      <c r="D1126" s="206"/>
      <c r="E1126" s="206"/>
      <c r="F1126" s="166" t="s">
        <v>3226</v>
      </c>
      <c r="G1126" s="206" t="s">
        <v>3219</v>
      </c>
      <c r="H1126" s="158" t="s">
        <v>1206</v>
      </c>
      <c r="I1126" s="155" t="s">
        <v>119</v>
      </c>
      <c r="J1126" s="128">
        <v>1810</v>
      </c>
      <c r="K1126" s="128">
        <v>281</v>
      </c>
      <c r="L1126" s="155">
        <v>1350</v>
      </c>
      <c r="M1126" s="199">
        <f t="shared" si="17"/>
        <v>379350</v>
      </c>
      <c r="N1126" s="157" t="s">
        <v>1821</v>
      </c>
      <c r="O1126" s="157">
        <v>0</v>
      </c>
      <c r="P1126" s="205"/>
      <c r="Q1126" s="205"/>
      <c r="R1126" s="205"/>
      <c r="S1126" s="206"/>
    </row>
    <row r="1127" spans="1:19" ht="29.1" customHeight="1">
      <c r="A1127" s="166">
        <v>1123</v>
      </c>
      <c r="B1127" s="206"/>
      <c r="C1127" s="206"/>
      <c r="D1127" s="206"/>
      <c r="E1127" s="206"/>
      <c r="F1127" s="166" t="s">
        <v>3226</v>
      </c>
      <c r="G1127" s="206" t="s">
        <v>3219</v>
      </c>
      <c r="H1127" s="158" t="s">
        <v>1184</v>
      </c>
      <c r="I1127" s="155" t="s">
        <v>166</v>
      </c>
      <c r="J1127" s="128">
        <v>845</v>
      </c>
      <c r="K1127" s="128">
        <v>202</v>
      </c>
      <c r="L1127" s="155">
        <v>1710</v>
      </c>
      <c r="M1127" s="199">
        <f t="shared" si="17"/>
        <v>345420</v>
      </c>
      <c r="N1127" s="157" t="s">
        <v>1821</v>
      </c>
      <c r="O1127" s="157">
        <v>0</v>
      </c>
      <c r="P1127" s="205"/>
      <c r="Q1127" s="205"/>
      <c r="R1127" s="205"/>
      <c r="S1127" s="206"/>
    </row>
    <row r="1128" spans="1:19" ht="29.1" customHeight="1">
      <c r="A1128" s="166">
        <v>1124</v>
      </c>
      <c r="B1128" s="206"/>
      <c r="C1128" s="206"/>
      <c r="D1128" s="206"/>
      <c r="E1128" s="206"/>
      <c r="F1128" s="166" t="s">
        <v>3226</v>
      </c>
      <c r="G1128" s="206" t="s">
        <v>3219</v>
      </c>
      <c r="H1128" s="158" t="s">
        <v>1163</v>
      </c>
      <c r="I1128" s="155" t="s">
        <v>55</v>
      </c>
      <c r="J1128" s="128">
        <v>597</v>
      </c>
      <c r="K1128" s="128">
        <v>597</v>
      </c>
      <c r="L1128" s="128">
        <v>5200</v>
      </c>
      <c r="M1128" s="199">
        <f t="shared" si="17"/>
        <v>3104400</v>
      </c>
      <c r="N1128" s="157" t="s">
        <v>3372</v>
      </c>
      <c r="O1128" s="157" t="s">
        <v>3691</v>
      </c>
      <c r="P1128" s="205"/>
      <c r="Q1128" s="205"/>
      <c r="R1128" s="205"/>
      <c r="S1128" s="206"/>
    </row>
    <row r="1129" spans="1:19" ht="29.1" customHeight="1">
      <c r="A1129" s="166">
        <v>1125</v>
      </c>
      <c r="B1129" s="206"/>
      <c r="C1129" s="206"/>
      <c r="D1129" s="206"/>
      <c r="E1129" s="206"/>
      <c r="F1129" s="166" t="s">
        <v>3226</v>
      </c>
      <c r="G1129" s="206" t="s">
        <v>3219</v>
      </c>
      <c r="H1129" s="158" t="s">
        <v>1162</v>
      </c>
      <c r="I1129" s="155" t="s">
        <v>55</v>
      </c>
      <c r="J1129" s="128">
        <v>3765</v>
      </c>
      <c r="K1129" s="128">
        <v>1928</v>
      </c>
      <c r="L1129" s="155">
        <v>4520</v>
      </c>
      <c r="M1129" s="199">
        <f t="shared" si="17"/>
        <v>8714560</v>
      </c>
      <c r="N1129" s="157" t="s">
        <v>3474</v>
      </c>
      <c r="O1129" s="157" t="s">
        <v>3962</v>
      </c>
      <c r="P1129" s="205"/>
      <c r="Q1129" s="205"/>
      <c r="R1129" s="205"/>
      <c r="S1129" s="206"/>
    </row>
    <row r="1130" spans="1:19" ht="29.1" customHeight="1">
      <c r="A1130" s="166">
        <v>1126</v>
      </c>
      <c r="B1130" s="206"/>
      <c r="C1130" s="206"/>
      <c r="D1130" s="206"/>
      <c r="E1130" s="206"/>
      <c r="F1130" s="166" t="s">
        <v>3226</v>
      </c>
      <c r="G1130" s="206" t="s">
        <v>3219</v>
      </c>
      <c r="H1130" s="158" t="s">
        <v>1183</v>
      </c>
      <c r="I1130" s="155" t="s">
        <v>166</v>
      </c>
      <c r="J1130" s="128">
        <v>1028</v>
      </c>
      <c r="K1130" s="128">
        <v>638</v>
      </c>
      <c r="L1130" s="155">
        <v>1710</v>
      </c>
      <c r="M1130" s="199">
        <f t="shared" si="17"/>
        <v>1090980</v>
      </c>
      <c r="N1130" s="157" t="s">
        <v>1821</v>
      </c>
      <c r="O1130" s="157">
        <v>0</v>
      </c>
      <c r="P1130" s="205"/>
      <c r="Q1130" s="205"/>
      <c r="R1130" s="205"/>
      <c r="S1130" s="206"/>
    </row>
    <row r="1131" spans="1:19" ht="29.1" customHeight="1">
      <c r="A1131" s="166">
        <v>1127</v>
      </c>
      <c r="B1131" s="206"/>
      <c r="C1131" s="206"/>
      <c r="D1131" s="206"/>
      <c r="E1131" s="206"/>
      <c r="F1131" s="166" t="s">
        <v>3226</v>
      </c>
      <c r="G1131" s="206" t="s">
        <v>3219</v>
      </c>
      <c r="H1131" s="158" t="s">
        <v>1204</v>
      </c>
      <c r="I1131" s="155" t="s">
        <v>119</v>
      </c>
      <c r="J1131" s="128">
        <v>2405</v>
      </c>
      <c r="K1131" s="128">
        <v>947</v>
      </c>
      <c r="L1131" s="155">
        <v>1710</v>
      </c>
      <c r="M1131" s="199">
        <f t="shared" si="17"/>
        <v>1619370</v>
      </c>
      <c r="N1131" s="157" t="s">
        <v>1821</v>
      </c>
      <c r="O1131" s="157">
        <v>0</v>
      </c>
      <c r="P1131" s="205"/>
      <c r="Q1131" s="205"/>
      <c r="R1131" s="205"/>
      <c r="S1131" s="206"/>
    </row>
    <row r="1132" spans="1:19" ht="29.1" customHeight="1">
      <c r="A1132" s="166">
        <v>1128</v>
      </c>
      <c r="B1132" s="206"/>
      <c r="C1132" s="206"/>
      <c r="D1132" s="206"/>
      <c r="E1132" s="206"/>
      <c r="F1132" s="166" t="s">
        <v>3226</v>
      </c>
      <c r="G1132" s="206" t="s">
        <v>3219</v>
      </c>
      <c r="H1132" s="158" t="s">
        <v>1193</v>
      </c>
      <c r="I1132" s="155" t="s">
        <v>166</v>
      </c>
      <c r="J1132" s="128">
        <v>1495</v>
      </c>
      <c r="K1132" s="128">
        <v>758</v>
      </c>
      <c r="L1132" s="155">
        <v>1710</v>
      </c>
      <c r="M1132" s="199">
        <f t="shared" si="17"/>
        <v>1296180</v>
      </c>
      <c r="N1132" s="157" t="s">
        <v>1821</v>
      </c>
      <c r="O1132" s="157">
        <v>0</v>
      </c>
      <c r="P1132" s="205"/>
      <c r="Q1132" s="205"/>
      <c r="R1132" s="205"/>
      <c r="S1132" s="206"/>
    </row>
    <row r="1133" spans="1:19" ht="29.1" customHeight="1">
      <c r="A1133" s="166">
        <v>1129</v>
      </c>
      <c r="B1133" s="206"/>
      <c r="C1133" s="206"/>
      <c r="D1133" s="206"/>
      <c r="E1133" s="206"/>
      <c r="F1133" s="166" t="s">
        <v>3226</v>
      </c>
      <c r="G1133" s="206" t="s">
        <v>3219</v>
      </c>
      <c r="H1133" s="158" t="s">
        <v>1161</v>
      </c>
      <c r="I1133" s="155" t="s">
        <v>736</v>
      </c>
      <c r="J1133" s="128">
        <v>287</v>
      </c>
      <c r="K1133" s="128">
        <v>287</v>
      </c>
      <c r="L1133" s="155">
        <v>759</v>
      </c>
      <c r="M1133" s="199">
        <f t="shared" si="17"/>
        <v>217833</v>
      </c>
      <c r="N1133" s="157" t="s">
        <v>3191</v>
      </c>
      <c r="O1133" s="157">
        <v>0</v>
      </c>
      <c r="P1133" s="205"/>
      <c r="Q1133" s="205"/>
      <c r="R1133" s="205"/>
      <c r="S1133" s="206"/>
    </row>
    <row r="1134" spans="1:19" ht="29.1" customHeight="1">
      <c r="A1134" s="166">
        <v>1130</v>
      </c>
      <c r="B1134" s="206"/>
      <c r="C1134" s="206"/>
      <c r="D1134" s="206"/>
      <c r="E1134" s="206"/>
      <c r="F1134" s="166" t="s">
        <v>3226</v>
      </c>
      <c r="G1134" s="206" t="s">
        <v>3219</v>
      </c>
      <c r="H1134" s="158" t="s">
        <v>1132</v>
      </c>
      <c r="I1134" s="155" t="s">
        <v>54</v>
      </c>
      <c r="J1134" s="128">
        <v>251</v>
      </c>
      <c r="K1134" s="128">
        <v>251</v>
      </c>
      <c r="L1134" s="128">
        <v>594</v>
      </c>
      <c r="M1134" s="199">
        <f t="shared" si="17"/>
        <v>149094</v>
      </c>
      <c r="N1134" s="157" t="s">
        <v>3191</v>
      </c>
      <c r="O1134" s="157">
        <v>0</v>
      </c>
      <c r="P1134" s="205"/>
      <c r="Q1134" s="205"/>
      <c r="R1134" s="205"/>
      <c r="S1134" s="206"/>
    </row>
    <row r="1135" spans="1:19" ht="29.1" customHeight="1">
      <c r="A1135" s="166">
        <v>1131</v>
      </c>
      <c r="B1135" s="206"/>
      <c r="C1135" s="206"/>
      <c r="D1135" s="206"/>
      <c r="E1135" s="206"/>
      <c r="F1135" s="166" t="s">
        <v>3226</v>
      </c>
      <c r="G1135" s="206" t="s">
        <v>3219</v>
      </c>
      <c r="H1135" s="158" t="s">
        <v>1160</v>
      </c>
      <c r="I1135" s="155" t="s">
        <v>736</v>
      </c>
      <c r="J1135" s="128">
        <v>2360</v>
      </c>
      <c r="K1135" s="128">
        <v>1900</v>
      </c>
      <c r="L1135" s="155">
        <v>1350</v>
      </c>
      <c r="M1135" s="199">
        <f t="shared" si="17"/>
        <v>2565000</v>
      </c>
      <c r="N1135" s="157" t="s">
        <v>3191</v>
      </c>
      <c r="O1135" s="157">
        <v>0</v>
      </c>
      <c r="P1135" s="205"/>
      <c r="Q1135" s="205"/>
      <c r="R1135" s="205"/>
      <c r="S1135" s="206"/>
    </row>
    <row r="1136" spans="1:19" ht="29.1" customHeight="1">
      <c r="A1136" s="166">
        <v>1132</v>
      </c>
      <c r="B1136" s="206"/>
      <c r="C1136" s="206"/>
      <c r="D1136" s="206"/>
      <c r="E1136" s="206"/>
      <c r="F1136" s="166" t="s">
        <v>3226</v>
      </c>
      <c r="G1136" s="206" t="s">
        <v>3219</v>
      </c>
      <c r="H1136" s="158" t="s">
        <v>1155</v>
      </c>
      <c r="I1136" s="155" t="s">
        <v>55</v>
      </c>
      <c r="J1136" s="128">
        <v>4125</v>
      </c>
      <c r="K1136" s="128">
        <v>602</v>
      </c>
      <c r="L1136" s="155">
        <v>4520</v>
      </c>
      <c r="M1136" s="199">
        <f t="shared" si="17"/>
        <v>2721040</v>
      </c>
      <c r="N1136" s="157" t="s">
        <v>3527</v>
      </c>
      <c r="O1136" s="157" t="s">
        <v>2159</v>
      </c>
      <c r="P1136" s="205"/>
      <c r="Q1136" s="205"/>
      <c r="R1136" s="205"/>
      <c r="S1136" s="206"/>
    </row>
    <row r="1137" spans="1:19" ht="29.1" customHeight="1">
      <c r="A1137" s="166">
        <v>1133</v>
      </c>
      <c r="B1137" s="206"/>
      <c r="C1137" s="206"/>
      <c r="D1137" s="206"/>
      <c r="E1137" s="206"/>
      <c r="F1137" s="166" t="s">
        <v>3226</v>
      </c>
      <c r="G1137" s="206" t="s">
        <v>3219</v>
      </c>
      <c r="H1137" s="158" t="s">
        <v>1156</v>
      </c>
      <c r="I1137" s="155" t="s">
        <v>55</v>
      </c>
      <c r="J1137" s="128">
        <v>320</v>
      </c>
      <c r="K1137" s="128">
        <v>320</v>
      </c>
      <c r="L1137" s="155">
        <v>1710</v>
      </c>
      <c r="M1137" s="199">
        <f t="shared" si="17"/>
        <v>547200</v>
      </c>
      <c r="N1137" s="157" t="s">
        <v>3191</v>
      </c>
      <c r="O1137" s="157">
        <v>0</v>
      </c>
      <c r="P1137" s="205"/>
      <c r="Q1137" s="205"/>
      <c r="R1137" s="205"/>
      <c r="S1137" s="206"/>
    </row>
    <row r="1138" spans="1:19" ht="29.1" customHeight="1">
      <c r="A1138" s="166">
        <v>1134</v>
      </c>
      <c r="B1138" s="206"/>
      <c r="C1138" s="206"/>
      <c r="D1138" s="206"/>
      <c r="E1138" s="206"/>
      <c r="F1138" s="166" t="s">
        <v>3226</v>
      </c>
      <c r="G1138" s="206" t="s">
        <v>3219</v>
      </c>
      <c r="H1138" s="158" t="s">
        <v>1202</v>
      </c>
      <c r="I1138" s="155" t="s">
        <v>119</v>
      </c>
      <c r="J1138" s="128">
        <v>192</v>
      </c>
      <c r="K1138" s="128">
        <v>133</v>
      </c>
      <c r="L1138" s="155">
        <v>1710</v>
      </c>
      <c r="M1138" s="199">
        <f t="shared" si="17"/>
        <v>227430</v>
      </c>
      <c r="N1138" s="157" t="s">
        <v>1821</v>
      </c>
      <c r="O1138" s="157">
        <v>0</v>
      </c>
      <c r="P1138" s="205"/>
      <c r="Q1138" s="205"/>
      <c r="R1138" s="205"/>
      <c r="S1138" s="206"/>
    </row>
    <row r="1139" spans="1:19" ht="29.1" customHeight="1">
      <c r="A1139" s="166">
        <v>1135</v>
      </c>
      <c r="B1139" s="206"/>
      <c r="C1139" s="206"/>
      <c r="D1139" s="206"/>
      <c r="E1139" s="206"/>
      <c r="F1139" s="166" t="s">
        <v>3226</v>
      </c>
      <c r="G1139" s="206" t="s">
        <v>3219</v>
      </c>
      <c r="H1139" s="158" t="s">
        <v>1199</v>
      </c>
      <c r="I1139" s="155" t="s">
        <v>119</v>
      </c>
      <c r="J1139" s="128">
        <v>558</v>
      </c>
      <c r="K1139" s="128">
        <v>63</v>
      </c>
      <c r="L1139" s="155">
        <v>1710</v>
      </c>
      <c r="M1139" s="199">
        <f t="shared" si="17"/>
        <v>107730</v>
      </c>
      <c r="N1139" s="157" t="s">
        <v>1821</v>
      </c>
      <c r="O1139" s="157">
        <v>0</v>
      </c>
      <c r="P1139" s="205"/>
      <c r="Q1139" s="205"/>
      <c r="R1139" s="205"/>
      <c r="S1139" s="206"/>
    </row>
    <row r="1140" spans="1:19" ht="29.1" customHeight="1">
      <c r="A1140" s="166">
        <v>1136</v>
      </c>
      <c r="B1140" s="206"/>
      <c r="C1140" s="206"/>
      <c r="D1140" s="206"/>
      <c r="E1140" s="206"/>
      <c r="F1140" s="166" t="s">
        <v>3226</v>
      </c>
      <c r="G1140" s="206" t="s">
        <v>3219</v>
      </c>
      <c r="H1140" s="158" t="s">
        <v>1196</v>
      </c>
      <c r="I1140" s="155" t="s">
        <v>166</v>
      </c>
      <c r="J1140" s="128">
        <v>252</v>
      </c>
      <c r="K1140" s="128">
        <v>164</v>
      </c>
      <c r="L1140" s="155">
        <v>1710</v>
      </c>
      <c r="M1140" s="199">
        <f t="shared" si="17"/>
        <v>280440</v>
      </c>
      <c r="N1140" s="157" t="s">
        <v>1821</v>
      </c>
      <c r="O1140" s="157">
        <v>0</v>
      </c>
      <c r="P1140" s="205"/>
      <c r="Q1140" s="205"/>
      <c r="R1140" s="205"/>
      <c r="S1140" s="206"/>
    </row>
    <row r="1141" spans="1:19" ht="29.1" customHeight="1">
      <c r="A1141" s="166">
        <v>1137</v>
      </c>
      <c r="B1141" s="206"/>
      <c r="C1141" s="206"/>
      <c r="D1141" s="206"/>
      <c r="E1141" s="206"/>
      <c r="F1141" s="166" t="s">
        <v>3226</v>
      </c>
      <c r="G1141" s="206" t="s">
        <v>3219</v>
      </c>
      <c r="H1141" s="158" t="s">
        <v>1182</v>
      </c>
      <c r="I1141" s="155" t="s">
        <v>166</v>
      </c>
      <c r="J1141" s="128">
        <v>701</v>
      </c>
      <c r="K1141" s="128">
        <v>75</v>
      </c>
      <c r="L1141" s="155">
        <v>1710</v>
      </c>
      <c r="M1141" s="199">
        <f t="shared" si="17"/>
        <v>128250</v>
      </c>
      <c r="N1141" s="157" t="s">
        <v>1821</v>
      </c>
      <c r="O1141" s="157">
        <v>0</v>
      </c>
      <c r="P1141" s="205"/>
      <c r="Q1141" s="205"/>
      <c r="R1141" s="205"/>
      <c r="S1141" s="206"/>
    </row>
    <row r="1142" spans="1:19" ht="29.1" customHeight="1">
      <c r="A1142" s="166">
        <v>1138</v>
      </c>
      <c r="B1142" s="206"/>
      <c r="C1142" s="206"/>
      <c r="D1142" s="206"/>
      <c r="E1142" s="206"/>
      <c r="F1142" s="166" t="s">
        <v>3226</v>
      </c>
      <c r="G1142" s="206" t="s">
        <v>3219</v>
      </c>
      <c r="H1142" s="158" t="s">
        <v>1148</v>
      </c>
      <c r="I1142" s="155" t="s">
        <v>55</v>
      </c>
      <c r="J1142" s="128">
        <v>787</v>
      </c>
      <c r="K1142" s="128">
        <v>595</v>
      </c>
      <c r="L1142" s="155">
        <v>4520</v>
      </c>
      <c r="M1142" s="199">
        <f t="shared" si="17"/>
        <v>2689400</v>
      </c>
      <c r="N1142" s="157" t="s">
        <v>3614</v>
      </c>
      <c r="O1142" s="157" t="s">
        <v>3616</v>
      </c>
      <c r="P1142" s="205"/>
      <c r="Q1142" s="205"/>
      <c r="R1142" s="205"/>
      <c r="S1142" s="206"/>
    </row>
    <row r="1143" spans="1:19" ht="29.1" customHeight="1">
      <c r="A1143" s="166">
        <v>1139</v>
      </c>
      <c r="B1143" s="206"/>
      <c r="C1143" s="206"/>
      <c r="D1143" s="206"/>
      <c r="E1143" s="206"/>
      <c r="F1143" s="166" t="s">
        <v>3226</v>
      </c>
      <c r="G1143" s="206" t="s">
        <v>3219</v>
      </c>
      <c r="H1143" s="158" t="s">
        <v>1152</v>
      </c>
      <c r="I1143" s="155" t="s">
        <v>55</v>
      </c>
      <c r="J1143" s="128">
        <v>3002</v>
      </c>
      <c r="K1143" s="128">
        <v>2408</v>
      </c>
      <c r="L1143" s="155">
        <v>1710</v>
      </c>
      <c r="M1143" s="199">
        <f t="shared" si="17"/>
        <v>4117680</v>
      </c>
      <c r="N1143" s="157" t="s">
        <v>3615</v>
      </c>
      <c r="O1143" s="157" t="s">
        <v>3616</v>
      </c>
      <c r="P1143" s="205"/>
      <c r="Q1143" s="205"/>
      <c r="R1143" s="205"/>
      <c r="S1143" s="206"/>
    </row>
    <row r="1144" spans="1:19" ht="29.1" customHeight="1">
      <c r="A1144" s="166">
        <v>1140</v>
      </c>
      <c r="B1144" s="206"/>
      <c r="C1144" s="206"/>
      <c r="D1144" s="206"/>
      <c r="E1144" s="206"/>
      <c r="F1144" s="166" t="s">
        <v>3226</v>
      </c>
      <c r="G1144" s="206" t="s">
        <v>3219</v>
      </c>
      <c r="H1144" s="158" t="s">
        <v>1147</v>
      </c>
      <c r="I1144" s="155" t="s">
        <v>55</v>
      </c>
      <c r="J1144" s="128">
        <v>3741</v>
      </c>
      <c r="K1144" s="128">
        <v>333</v>
      </c>
      <c r="L1144" s="155">
        <v>4520</v>
      </c>
      <c r="M1144" s="199">
        <f t="shared" si="17"/>
        <v>1505160</v>
      </c>
      <c r="N1144" s="157" t="s">
        <v>3725</v>
      </c>
      <c r="O1144" s="157" t="s">
        <v>3756</v>
      </c>
      <c r="P1144" s="205"/>
      <c r="Q1144" s="205"/>
      <c r="R1144" s="205"/>
      <c r="S1144" s="206"/>
    </row>
    <row r="1145" spans="1:19" ht="29.1" customHeight="1">
      <c r="A1145" s="166">
        <v>1141</v>
      </c>
      <c r="B1145" s="206"/>
      <c r="C1145" s="206"/>
      <c r="D1145" s="206"/>
      <c r="E1145" s="206"/>
      <c r="F1145" s="166" t="s">
        <v>3226</v>
      </c>
      <c r="G1145" s="206" t="s">
        <v>3219</v>
      </c>
      <c r="H1145" s="158" t="s">
        <v>1151</v>
      </c>
      <c r="I1145" s="155" t="s">
        <v>55</v>
      </c>
      <c r="J1145" s="128">
        <v>52</v>
      </c>
      <c r="K1145" s="128">
        <v>52</v>
      </c>
      <c r="L1145" s="128">
        <v>1710</v>
      </c>
      <c r="M1145" s="199">
        <f t="shared" si="17"/>
        <v>88920</v>
      </c>
      <c r="N1145" s="157" t="s">
        <v>3191</v>
      </c>
      <c r="O1145" s="157">
        <v>0</v>
      </c>
      <c r="P1145" s="205"/>
      <c r="Q1145" s="205"/>
      <c r="R1145" s="205"/>
      <c r="S1145" s="206"/>
    </row>
    <row r="1146" spans="1:19" ht="29.1" customHeight="1">
      <c r="A1146" s="166">
        <v>1142</v>
      </c>
      <c r="B1146" s="206"/>
      <c r="C1146" s="206"/>
      <c r="D1146" s="206"/>
      <c r="E1146" s="206"/>
      <c r="F1146" s="166" t="s">
        <v>3226</v>
      </c>
      <c r="G1146" s="206" t="s">
        <v>3219</v>
      </c>
      <c r="H1146" s="158" t="s">
        <v>1154</v>
      </c>
      <c r="I1146" s="155" t="s">
        <v>55</v>
      </c>
      <c r="J1146" s="128">
        <v>16</v>
      </c>
      <c r="K1146" s="128">
        <v>16</v>
      </c>
      <c r="L1146" s="128">
        <v>1710</v>
      </c>
      <c r="M1146" s="199">
        <f t="shared" si="17"/>
        <v>27360</v>
      </c>
      <c r="N1146" s="157" t="s">
        <v>3191</v>
      </c>
      <c r="O1146" s="157">
        <v>0</v>
      </c>
      <c r="P1146" s="205"/>
      <c r="Q1146" s="205"/>
      <c r="R1146" s="205"/>
      <c r="S1146" s="206"/>
    </row>
    <row r="1147" spans="1:19" ht="29.1" customHeight="1">
      <c r="A1147" s="166">
        <v>1143</v>
      </c>
      <c r="B1147" s="206"/>
      <c r="C1147" s="206"/>
      <c r="D1147" s="206"/>
      <c r="E1147" s="206"/>
      <c r="F1147" s="166" t="s">
        <v>3226</v>
      </c>
      <c r="G1147" s="206" t="s">
        <v>3219</v>
      </c>
      <c r="H1147" s="158" t="s">
        <v>1149</v>
      </c>
      <c r="I1147" s="155" t="s">
        <v>55</v>
      </c>
      <c r="J1147" s="128">
        <v>111</v>
      </c>
      <c r="K1147" s="128">
        <v>26</v>
      </c>
      <c r="L1147" s="155">
        <v>1710</v>
      </c>
      <c r="M1147" s="199">
        <f t="shared" si="17"/>
        <v>44460</v>
      </c>
      <c r="N1147" s="157" t="s">
        <v>1812</v>
      </c>
      <c r="O1147" s="157" t="s">
        <v>2093</v>
      </c>
      <c r="P1147" s="205"/>
      <c r="Q1147" s="205"/>
      <c r="R1147" s="205"/>
      <c r="S1147" s="206"/>
    </row>
    <row r="1148" spans="1:19" ht="29.1" customHeight="1">
      <c r="A1148" s="166">
        <v>1144</v>
      </c>
      <c r="B1148" s="206"/>
      <c r="C1148" s="206"/>
      <c r="D1148" s="206"/>
      <c r="E1148" s="206"/>
      <c r="F1148" s="166" t="s">
        <v>3226</v>
      </c>
      <c r="G1148" s="206" t="s">
        <v>3219</v>
      </c>
      <c r="H1148" s="158" t="s">
        <v>1181</v>
      </c>
      <c r="I1148" s="155" t="s">
        <v>166</v>
      </c>
      <c r="J1148" s="128">
        <v>290</v>
      </c>
      <c r="K1148" s="128">
        <v>14</v>
      </c>
      <c r="L1148" s="155">
        <v>1710</v>
      </c>
      <c r="M1148" s="199">
        <f t="shared" si="17"/>
        <v>23940</v>
      </c>
      <c r="N1148" s="157" t="s">
        <v>1821</v>
      </c>
      <c r="O1148" s="157">
        <v>0</v>
      </c>
      <c r="P1148" s="205"/>
      <c r="Q1148" s="205"/>
      <c r="R1148" s="205"/>
      <c r="S1148" s="206"/>
    </row>
    <row r="1149" spans="1:19" ht="29.1" customHeight="1">
      <c r="A1149" s="166">
        <v>1145</v>
      </c>
      <c r="B1149" s="206"/>
      <c r="C1149" s="206"/>
      <c r="D1149" s="206"/>
      <c r="E1149" s="206"/>
      <c r="F1149" s="166" t="s">
        <v>3226</v>
      </c>
      <c r="G1149" s="206" t="s">
        <v>3219</v>
      </c>
      <c r="H1149" s="158" t="s">
        <v>1173</v>
      </c>
      <c r="I1149" s="155" t="s">
        <v>736</v>
      </c>
      <c r="J1149" s="128">
        <v>489</v>
      </c>
      <c r="K1149" s="128">
        <v>11</v>
      </c>
      <c r="L1149" s="155">
        <v>5480</v>
      </c>
      <c r="M1149" s="199">
        <f t="shared" si="17"/>
        <v>60280</v>
      </c>
      <c r="N1149" s="157" t="s">
        <v>3757</v>
      </c>
      <c r="O1149" s="157" t="s">
        <v>3918</v>
      </c>
      <c r="P1149" s="205"/>
      <c r="Q1149" s="205"/>
      <c r="R1149" s="205"/>
      <c r="S1149" s="206"/>
    </row>
    <row r="1150" spans="1:19" ht="29.1" customHeight="1">
      <c r="A1150" s="166">
        <v>1146</v>
      </c>
      <c r="B1150" s="206"/>
      <c r="C1150" s="206"/>
      <c r="D1150" s="206"/>
      <c r="E1150" s="206"/>
      <c r="F1150" s="166" t="s">
        <v>3226</v>
      </c>
      <c r="G1150" s="206" t="s">
        <v>3219</v>
      </c>
      <c r="H1150" s="158" t="s">
        <v>1174</v>
      </c>
      <c r="I1150" s="155" t="s">
        <v>55</v>
      </c>
      <c r="J1150" s="128">
        <v>7</v>
      </c>
      <c r="K1150" s="128">
        <v>7</v>
      </c>
      <c r="L1150" s="128">
        <v>5480</v>
      </c>
      <c r="M1150" s="199">
        <f t="shared" si="17"/>
        <v>38360</v>
      </c>
      <c r="N1150" s="157" t="s">
        <v>3374</v>
      </c>
      <c r="O1150" s="157" t="s">
        <v>3963</v>
      </c>
      <c r="P1150" s="205"/>
      <c r="Q1150" s="205"/>
      <c r="R1150" s="205"/>
      <c r="S1150" s="206"/>
    </row>
    <row r="1151" spans="1:19" ht="29.1" customHeight="1">
      <c r="A1151" s="166">
        <v>1147</v>
      </c>
      <c r="B1151" s="206"/>
      <c r="C1151" s="206"/>
      <c r="D1151" s="206"/>
      <c r="E1151" s="206"/>
      <c r="F1151" s="166" t="s">
        <v>3226</v>
      </c>
      <c r="G1151" s="206" t="s">
        <v>3219</v>
      </c>
      <c r="H1151" s="158" t="s">
        <v>1171</v>
      </c>
      <c r="I1151" s="155" t="s">
        <v>736</v>
      </c>
      <c r="J1151" s="128">
        <v>837</v>
      </c>
      <c r="K1151" s="128">
        <v>290</v>
      </c>
      <c r="L1151" s="155">
        <v>5480</v>
      </c>
      <c r="M1151" s="199">
        <f t="shared" si="17"/>
        <v>1589200</v>
      </c>
      <c r="N1151" s="157" t="s">
        <v>3759</v>
      </c>
      <c r="O1151" s="157" t="s">
        <v>2165</v>
      </c>
      <c r="P1151" s="205"/>
      <c r="Q1151" s="205"/>
      <c r="R1151" s="205"/>
      <c r="S1151" s="206"/>
    </row>
    <row r="1152" spans="1:19" ht="29.1" customHeight="1">
      <c r="A1152" s="166">
        <v>1148</v>
      </c>
      <c r="B1152" s="206"/>
      <c r="C1152" s="206"/>
      <c r="D1152" s="206"/>
      <c r="E1152" s="206"/>
      <c r="F1152" s="166" t="s">
        <v>3226</v>
      </c>
      <c r="G1152" s="206" t="s">
        <v>3219</v>
      </c>
      <c r="H1152" s="158" t="s">
        <v>1166</v>
      </c>
      <c r="I1152" s="155" t="s">
        <v>55</v>
      </c>
      <c r="J1152" s="128">
        <v>16</v>
      </c>
      <c r="K1152" s="128">
        <v>16</v>
      </c>
      <c r="L1152" s="155">
        <v>3070</v>
      </c>
      <c r="M1152" s="199">
        <f t="shared" si="17"/>
        <v>49120</v>
      </c>
      <c r="N1152" s="157" t="s">
        <v>1812</v>
      </c>
      <c r="O1152" s="157" t="s">
        <v>2093</v>
      </c>
      <c r="P1152" s="205"/>
      <c r="Q1152" s="205"/>
      <c r="R1152" s="205"/>
      <c r="S1152" s="206"/>
    </row>
    <row r="1153" spans="1:19" ht="29.1" customHeight="1">
      <c r="A1153" s="166">
        <v>1149</v>
      </c>
      <c r="B1153" s="206"/>
      <c r="C1153" s="206"/>
      <c r="D1153" s="206"/>
      <c r="E1153" s="206"/>
      <c r="F1153" s="166" t="s">
        <v>3226</v>
      </c>
      <c r="G1153" s="206" t="s">
        <v>3219</v>
      </c>
      <c r="H1153" s="158" t="s">
        <v>1164</v>
      </c>
      <c r="I1153" s="155" t="s">
        <v>55</v>
      </c>
      <c r="J1153" s="128">
        <v>1954</v>
      </c>
      <c r="K1153" s="128">
        <v>123</v>
      </c>
      <c r="L1153" s="155">
        <v>3970</v>
      </c>
      <c r="M1153" s="199">
        <f t="shared" si="17"/>
        <v>488310</v>
      </c>
      <c r="N1153" s="157" t="s">
        <v>3372</v>
      </c>
      <c r="O1153" s="157" t="s">
        <v>3691</v>
      </c>
      <c r="P1153" s="205"/>
      <c r="Q1153" s="205"/>
      <c r="R1153" s="205"/>
      <c r="S1153" s="206"/>
    </row>
    <row r="1154" spans="1:19" ht="29.1" customHeight="1">
      <c r="A1154" s="166">
        <v>1150</v>
      </c>
      <c r="B1154" s="206"/>
      <c r="C1154" s="206"/>
      <c r="D1154" s="206"/>
      <c r="E1154" s="206"/>
      <c r="F1154" s="166" t="s">
        <v>3226</v>
      </c>
      <c r="G1154" s="206" t="s">
        <v>3219</v>
      </c>
      <c r="H1154" s="158" t="s">
        <v>1165</v>
      </c>
      <c r="I1154" s="155" t="s">
        <v>55</v>
      </c>
      <c r="J1154" s="128">
        <v>873</v>
      </c>
      <c r="K1154" s="128">
        <v>873</v>
      </c>
      <c r="L1154" s="128">
        <v>1350</v>
      </c>
      <c r="M1154" s="199">
        <f t="shared" si="17"/>
        <v>1178550</v>
      </c>
      <c r="N1154" s="157" t="s">
        <v>1812</v>
      </c>
      <c r="O1154" s="157" t="s">
        <v>2093</v>
      </c>
      <c r="P1154" s="205"/>
      <c r="Q1154" s="205"/>
      <c r="R1154" s="205"/>
      <c r="S1154" s="206"/>
    </row>
    <row r="1155" spans="1:19" ht="29.1" customHeight="1">
      <c r="A1155" s="166">
        <v>1151</v>
      </c>
      <c r="B1155" s="206"/>
      <c r="C1155" s="206"/>
      <c r="D1155" s="206"/>
      <c r="E1155" s="206"/>
      <c r="F1155" s="166" t="s">
        <v>3226</v>
      </c>
      <c r="G1155" s="206" t="s">
        <v>3219</v>
      </c>
      <c r="H1155" s="158" t="s">
        <v>1195</v>
      </c>
      <c r="I1155" s="155" t="s">
        <v>166</v>
      </c>
      <c r="J1155" s="128">
        <v>814</v>
      </c>
      <c r="K1155" s="128">
        <v>231</v>
      </c>
      <c r="L1155" s="155">
        <v>1350</v>
      </c>
      <c r="M1155" s="199">
        <f t="shared" si="17"/>
        <v>311850</v>
      </c>
      <c r="N1155" s="157" t="s">
        <v>1821</v>
      </c>
      <c r="O1155" s="157">
        <v>0</v>
      </c>
      <c r="P1155" s="205"/>
      <c r="Q1155" s="205"/>
      <c r="R1155" s="205"/>
      <c r="S1155" s="206"/>
    </row>
    <row r="1156" spans="1:19" ht="29.1" customHeight="1">
      <c r="A1156" s="166">
        <v>1152</v>
      </c>
      <c r="B1156" s="206"/>
      <c r="C1156" s="206"/>
      <c r="D1156" s="206"/>
      <c r="E1156" s="206"/>
      <c r="F1156" s="166" t="s">
        <v>3226</v>
      </c>
      <c r="G1156" s="206" t="s">
        <v>3219</v>
      </c>
      <c r="H1156" s="158" t="s">
        <v>1197</v>
      </c>
      <c r="I1156" s="155" t="s">
        <v>166</v>
      </c>
      <c r="J1156" s="128">
        <v>252</v>
      </c>
      <c r="K1156" s="128">
        <v>252</v>
      </c>
      <c r="L1156" s="128">
        <v>594</v>
      </c>
      <c r="M1156" s="199">
        <f t="shared" si="17"/>
        <v>149688</v>
      </c>
      <c r="N1156" s="157" t="s">
        <v>1821</v>
      </c>
      <c r="O1156" s="157">
        <v>0</v>
      </c>
      <c r="P1156" s="205"/>
      <c r="Q1156" s="205"/>
      <c r="R1156" s="205"/>
      <c r="S1156" s="206"/>
    </row>
    <row r="1157" spans="1:19" ht="29.1" customHeight="1">
      <c r="A1157" s="166">
        <v>1153</v>
      </c>
      <c r="B1157" s="206"/>
      <c r="C1157" s="206"/>
      <c r="D1157" s="206"/>
      <c r="E1157" s="206"/>
      <c r="F1157" s="166" t="s">
        <v>3226</v>
      </c>
      <c r="G1157" s="206" t="s">
        <v>3219</v>
      </c>
      <c r="H1157" s="158" t="s">
        <v>1158</v>
      </c>
      <c r="I1157" s="155" t="s">
        <v>736</v>
      </c>
      <c r="J1157" s="128">
        <v>934</v>
      </c>
      <c r="K1157" s="128">
        <v>502</v>
      </c>
      <c r="L1157" s="155">
        <v>3970</v>
      </c>
      <c r="M1157" s="199">
        <f t="shared" ref="M1157:M1220" si="18">K1157*L1157</f>
        <v>1992940</v>
      </c>
      <c r="N1157" s="157" t="s">
        <v>3633</v>
      </c>
      <c r="O1157" s="157" t="s">
        <v>3964</v>
      </c>
      <c r="P1157" s="205"/>
      <c r="Q1157" s="205"/>
      <c r="R1157" s="205"/>
      <c r="S1157" s="206"/>
    </row>
    <row r="1158" spans="1:19" ht="29.1" customHeight="1">
      <c r="A1158" s="166">
        <v>1154</v>
      </c>
      <c r="B1158" s="206"/>
      <c r="C1158" s="206"/>
      <c r="D1158" s="206"/>
      <c r="E1158" s="206"/>
      <c r="F1158" s="166" t="s">
        <v>3226</v>
      </c>
      <c r="G1158" s="206" t="s">
        <v>3219</v>
      </c>
      <c r="H1158" s="158" t="s">
        <v>1205</v>
      </c>
      <c r="I1158" s="155" t="s">
        <v>119</v>
      </c>
      <c r="J1158" s="128">
        <v>222</v>
      </c>
      <c r="K1158" s="128">
        <v>222</v>
      </c>
      <c r="L1158" s="128">
        <v>594</v>
      </c>
      <c r="M1158" s="199">
        <f t="shared" si="18"/>
        <v>131868</v>
      </c>
      <c r="N1158" s="157" t="s">
        <v>1821</v>
      </c>
      <c r="O1158" s="157">
        <v>0</v>
      </c>
      <c r="P1158" s="205"/>
      <c r="Q1158" s="205"/>
      <c r="R1158" s="205"/>
      <c r="S1158" s="206"/>
    </row>
    <row r="1159" spans="1:19" ht="29.1" customHeight="1">
      <c r="A1159" s="166">
        <v>1155</v>
      </c>
      <c r="B1159" s="206"/>
      <c r="C1159" s="206"/>
      <c r="D1159" s="206"/>
      <c r="E1159" s="206"/>
      <c r="F1159" s="166" t="s">
        <v>3226</v>
      </c>
      <c r="G1159" s="206" t="s">
        <v>3219</v>
      </c>
      <c r="H1159" s="158" t="s">
        <v>1194</v>
      </c>
      <c r="I1159" s="155" t="s">
        <v>166</v>
      </c>
      <c r="J1159" s="128">
        <v>286</v>
      </c>
      <c r="K1159" s="128">
        <v>286</v>
      </c>
      <c r="L1159" s="128">
        <v>594</v>
      </c>
      <c r="M1159" s="199">
        <f t="shared" si="18"/>
        <v>169884</v>
      </c>
      <c r="N1159" s="157" t="s">
        <v>1821</v>
      </c>
      <c r="O1159" s="157">
        <v>0</v>
      </c>
      <c r="P1159" s="205"/>
      <c r="Q1159" s="205"/>
      <c r="R1159" s="205"/>
      <c r="S1159" s="206"/>
    </row>
    <row r="1160" spans="1:19" ht="29.1" customHeight="1">
      <c r="A1160" s="166">
        <v>1156</v>
      </c>
      <c r="B1160" s="206"/>
      <c r="C1160" s="206"/>
      <c r="D1160" s="206"/>
      <c r="E1160" s="206"/>
      <c r="F1160" s="166" t="s">
        <v>3226</v>
      </c>
      <c r="G1160" s="206" t="s">
        <v>3219</v>
      </c>
      <c r="H1160" s="158" t="s">
        <v>1208</v>
      </c>
      <c r="I1160" s="155" t="s">
        <v>109</v>
      </c>
      <c r="J1160" s="128">
        <v>411</v>
      </c>
      <c r="K1160" s="128">
        <v>9</v>
      </c>
      <c r="L1160" s="155">
        <v>304</v>
      </c>
      <c r="M1160" s="199">
        <f t="shared" si="18"/>
        <v>2736</v>
      </c>
      <c r="N1160" s="157" t="s">
        <v>3191</v>
      </c>
      <c r="O1160" s="157">
        <v>0</v>
      </c>
      <c r="P1160" s="205"/>
      <c r="Q1160" s="205"/>
      <c r="R1160" s="205"/>
      <c r="S1160" s="206"/>
    </row>
    <row r="1161" spans="1:19" ht="29.1" customHeight="1">
      <c r="A1161" s="166">
        <v>1157</v>
      </c>
      <c r="B1161" s="206"/>
      <c r="C1161" s="206"/>
      <c r="D1161" s="206"/>
      <c r="E1161" s="206"/>
      <c r="F1161" s="166" t="s">
        <v>3226</v>
      </c>
      <c r="G1161" s="206" t="s">
        <v>3219</v>
      </c>
      <c r="H1161" s="158" t="s">
        <v>1157</v>
      </c>
      <c r="I1161" s="155" t="s">
        <v>736</v>
      </c>
      <c r="J1161" s="128">
        <v>698</v>
      </c>
      <c r="K1161" s="128">
        <v>698</v>
      </c>
      <c r="L1161" s="128">
        <v>89</v>
      </c>
      <c r="M1161" s="199">
        <f t="shared" si="18"/>
        <v>62122</v>
      </c>
      <c r="N1161" s="157" t="s">
        <v>1812</v>
      </c>
      <c r="O1161" s="157" t="s">
        <v>1816</v>
      </c>
      <c r="P1161" s="205"/>
      <c r="Q1161" s="205"/>
      <c r="R1161" s="205"/>
      <c r="S1161" s="206"/>
    </row>
    <row r="1162" spans="1:19" ht="29.1" customHeight="1">
      <c r="A1162" s="166">
        <v>1158</v>
      </c>
      <c r="B1162" s="206"/>
      <c r="C1162" s="206"/>
      <c r="D1162" s="206"/>
      <c r="E1162" s="206"/>
      <c r="F1162" s="166" t="s">
        <v>3226</v>
      </c>
      <c r="G1162" s="206" t="s">
        <v>3219</v>
      </c>
      <c r="H1162" s="158" t="s">
        <v>1133</v>
      </c>
      <c r="I1162" s="155" t="s">
        <v>54</v>
      </c>
      <c r="J1162" s="128">
        <v>68</v>
      </c>
      <c r="K1162" s="128">
        <v>68</v>
      </c>
      <c r="L1162" s="128">
        <v>594</v>
      </c>
      <c r="M1162" s="199">
        <f t="shared" si="18"/>
        <v>40392</v>
      </c>
      <c r="N1162" s="157" t="s">
        <v>3191</v>
      </c>
      <c r="O1162" s="157">
        <v>0</v>
      </c>
      <c r="P1162" s="205"/>
      <c r="Q1162" s="205"/>
      <c r="R1162" s="205"/>
      <c r="S1162" s="206"/>
    </row>
    <row r="1163" spans="1:19" ht="29.1" customHeight="1">
      <c r="A1163" s="166">
        <v>1159</v>
      </c>
      <c r="B1163" s="206"/>
      <c r="C1163" s="206"/>
      <c r="D1163" s="206"/>
      <c r="E1163" s="206"/>
      <c r="F1163" s="166" t="s">
        <v>3226</v>
      </c>
      <c r="G1163" s="206" t="s">
        <v>3219</v>
      </c>
      <c r="H1163" s="158" t="s">
        <v>1134</v>
      </c>
      <c r="I1163" s="155" t="s">
        <v>54</v>
      </c>
      <c r="J1163" s="128">
        <v>114</v>
      </c>
      <c r="K1163" s="128">
        <v>114</v>
      </c>
      <c r="L1163" s="128">
        <v>594</v>
      </c>
      <c r="M1163" s="199">
        <f t="shared" si="18"/>
        <v>67716</v>
      </c>
      <c r="N1163" s="157" t="s">
        <v>3191</v>
      </c>
      <c r="O1163" s="157">
        <v>0</v>
      </c>
      <c r="P1163" s="205"/>
      <c r="Q1163" s="205"/>
      <c r="R1163" s="205"/>
      <c r="S1163" s="206"/>
    </row>
    <row r="1164" spans="1:19" ht="29.1" customHeight="1">
      <c r="A1164" s="166">
        <v>1160</v>
      </c>
      <c r="B1164" s="206"/>
      <c r="C1164" s="206"/>
      <c r="D1164" s="206"/>
      <c r="E1164" s="206"/>
      <c r="F1164" s="166" t="s">
        <v>3226</v>
      </c>
      <c r="G1164" s="206" t="s">
        <v>3219</v>
      </c>
      <c r="H1164" s="158" t="s">
        <v>3130</v>
      </c>
      <c r="I1164" s="155" t="s">
        <v>2</v>
      </c>
      <c r="J1164" s="128">
        <v>4848</v>
      </c>
      <c r="K1164" s="128">
        <v>193</v>
      </c>
      <c r="L1164" s="155">
        <v>381</v>
      </c>
      <c r="M1164" s="199">
        <f t="shared" si="18"/>
        <v>73533</v>
      </c>
      <c r="N1164" s="157" t="s">
        <v>3191</v>
      </c>
      <c r="O1164" s="157">
        <v>0</v>
      </c>
      <c r="P1164" s="205"/>
      <c r="Q1164" s="205"/>
      <c r="R1164" s="205"/>
      <c r="S1164" s="206"/>
    </row>
    <row r="1165" spans="1:19" ht="29.1" customHeight="1">
      <c r="A1165" s="166">
        <v>1161</v>
      </c>
      <c r="B1165" s="206"/>
      <c r="C1165" s="206"/>
      <c r="D1165" s="206"/>
      <c r="E1165" s="206"/>
      <c r="F1165" s="166" t="s">
        <v>3226</v>
      </c>
      <c r="G1165" s="206" t="s">
        <v>3219</v>
      </c>
      <c r="H1165" s="158" t="s">
        <v>1207</v>
      </c>
      <c r="I1165" s="155" t="s">
        <v>109</v>
      </c>
      <c r="J1165" s="128">
        <v>236</v>
      </c>
      <c r="K1165" s="128">
        <v>236</v>
      </c>
      <c r="L1165" s="155">
        <v>89</v>
      </c>
      <c r="M1165" s="199">
        <f t="shared" si="18"/>
        <v>21004</v>
      </c>
      <c r="N1165" s="157" t="s">
        <v>3191</v>
      </c>
      <c r="O1165" s="157">
        <v>0</v>
      </c>
      <c r="P1165" s="205"/>
      <c r="Q1165" s="205"/>
      <c r="R1165" s="205"/>
      <c r="S1165" s="206"/>
    </row>
    <row r="1166" spans="1:19" ht="29.1" customHeight="1">
      <c r="A1166" s="166">
        <v>1162</v>
      </c>
      <c r="B1166" s="206"/>
      <c r="C1166" s="206"/>
      <c r="D1166" s="206"/>
      <c r="E1166" s="206"/>
      <c r="F1166" s="166" t="s">
        <v>3226</v>
      </c>
      <c r="G1166" s="206" t="s">
        <v>3219</v>
      </c>
      <c r="H1166" s="158" t="s">
        <v>433</v>
      </c>
      <c r="I1166" s="155" t="s">
        <v>119</v>
      </c>
      <c r="J1166" s="128">
        <v>2249</v>
      </c>
      <c r="K1166" s="128">
        <v>524</v>
      </c>
      <c r="L1166" s="155">
        <v>1350</v>
      </c>
      <c r="M1166" s="199">
        <f t="shared" si="18"/>
        <v>707400</v>
      </c>
      <c r="N1166" s="157" t="s">
        <v>3191</v>
      </c>
      <c r="O1166" s="157">
        <v>0</v>
      </c>
      <c r="P1166" s="205"/>
      <c r="Q1166" s="205"/>
      <c r="R1166" s="205"/>
      <c r="S1166" s="206"/>
    </row>
    <row r="1167" spans="1:19" ht="29.1" customHeight="1">
      <c r="A1167" s="166">
        <v>1163</v>
      </c>
      <c r="B1167" s="206"/>
      <c r="C1167" s="206"/>
      <c r="D1167" s="206"/>
      <c r="E1167" s="206"/>
      <c r="F1167" s="166" t="s">
        <v>3226</v>
      </c>
      <c r="G1167" s="206" t="s">
        <v>3219</v>
      </c>
      <c r="H1167" s="158" t="s">
        <v>1127</v>
      </c>
      <c r="I1167" s="155" t="s">
        <v>109</v>
      </c>
      <c r="J1167" s="128">
        <v>1958</v>
      </c>
      <c r="K1167" s="128">
        <v>1427</v>
      </c>
      <c r="L1167" s="155">
        <v>89</v>
      </c>
      <c r="M1167" s="199">
        <f t="shared" si="18"/>
        <v>127003</v>
      </c>
      <c r="N1167" s="157" t="s">
        <v>3191</v>
      </c>
      <c r="O1167" s="157">
        <v>0</v>
      </c>
      <c r="P1167" s="205"/>
      <c r="Q1167" s="205"/>
      <c r="R1167" s="205"/>
      <c r="S1167" s="206"/>
    </row>
    <row r="1168" spans="1:19" ht="29.1" customHeight="1">
      <c r="A1168" s="166">
        <v>1164</v>
      </c>
      <c r="B1168" s="206"/>
      <c r="C1168" s="206"/>
      <c r="D1168" s="206"/>
      <c r="E1168" s="206"/>
      <c r="F1168" s="166" t="s">
        <v>3226</v>
      </c>
      <c r="G1168" s="206" t="s">
        <v>3219</v>
      </c>
      <c r="H1168" s="158" t="s">
        <v>1209</v>
      </c>
      <c r="I1168" s="155" t="s">
        <v>109</v>
      </c>
      <c r="J1168" s="128">
        <v>879</v>
      </c>
      <c r="K1168" s="128">
        <v>879</v>
      </c>
      <c r="L1168" s="155">
        <v>89</v>
      </c>
      <c r="M1168" s="199">
        <f t="shared" si="18"/>
        <v>78231</v>
      </c>
      <c r="N1168" s="157" t="s">
        <v>3191</v>
      </c>
      <c r="O1168" s="157">
        <v>0</v>
      </c>
      <c r="P1168" s="205"/>
      <c r="Q1168" s="205"/>
      <c r="R1168" s="205"/>
      <c r="S1168" s="206"/>
    </row>
    <row r="1169" spans="1:19" ht="29.1" customHeight="1">
      <c r="A1169" s="166">
        <v>1165</v>
      </c>
      <c r="B1169" s="206"/>
      <c r="C1169" s="206"/>
      <c r="D1169" s="206"/>
      <c r="E1169" s="206"/>
      <c r="F1169" s="166" t="s">
        <v>3226</v>
      </c>
      <c r="G1169" s="206" t="s">
        <v>3219</v>
      </c>
      <c r="H1169" s="158" t="s">
        <v>1159</v>
      </c>
      <c r="I1169" s="155" t="s">
        <v>736</v>
      </c>
      <c r="J1169" s="128">
        <v>371</v>
      </c>
      <c r="K1169" s="128">
        <v>319</v>
      </c>
      <c r="L1169" s="155">
        <v>3000</v>
      </c>
      <c r="M1169" s="199">
        <f t="shared" si="18"/>
        <v>957000</v>
      </c>
      <c r="N1169" s="157" t="s">
        <v>3191</v>
      </c>
      <c r="O1169" s="157">
        <v>0</v>
      </c>
      <c r="P1169" s="205"/>
      <c r="Q1169" s="205"/>
      <c r="R1169" s="205"/>
      <c r="S1169" s="206"/>
    </row>
    <row r="1170" spans="1:19" ht="29.1" customHeight="1">
      <c r="A1170" s="166">
        <v>1166</v>
      </c>
      <c r="B1170" s="206"/>
      <c r="C1170" s="206"/>
      <c r="D1170" s="206"/>
      <c r="E1170" s="206"/>
      <c r="F1170" s="166" t="s">
        <v>3226</v>
      </c>
      <c r="G1170" s="206" t="s">
        <v>3219</v>
      </c>
      <c r="H1170" s="158" t="s">
        <v>1192</v>
      </c>
      <c r="I1170" s="155" t="s">
        <v>166</v>
      </c>
      <c r="J1170" s="128">
        <v>185</v>
      </c>
      <c r="K1170" s="128">
        <v>157</v>
      </c>
      <c r="L1170" s="155">
        <v>1710</v>
      </c>
      <c r="M1170" s="199">
        <f t="shared" si="18"/>
        <v>268470</v>
      </c>
      <c r="N1170" s="157" t="s">
        <v>1821</v>
      </c>
      <c r="O1170" s="157">
        <v>0</v>
      </c>
      <c r="P1170" s="205"/>
      <c r="Q1170" s="205"/>
      <c r="R1170" s="205"/>
      <c r="S1170" s="206"/>
    </row>
    <row r="1171" spans="1:19" ht="29.1" customHeight="1">
      <c r="A1171" s="166">
        <v>1167</v>
      </c>
      <c r="B1171" s="206"/>
      <c r="C1171" s="206"/>
      <c r="D1171" s="206"/>
      <c r="E1171" s="206"/>
      <c r="F1171" s="166" t="s">
        <v>3226</v>
      </c>
      <c r="G1171" s="206" t="s">
        <v>3219</v>
      </c>
      <c r="H1171" s="158" t="s">
        <v>1203</v>
      </c>
      <c r="I1171" s="155" t="s">
        <v>119</v>
      </c>
      <c r="J1171" s="128">
        <v>439</v>
      </c>
      <c r="K1171" s="128">
        <v>377</v>
      </c>
      <c r="L1171" s="155">
        <v>1710</v>
      </c>
      <c r="M1171" s="199">
        <f t="shared" si="18"/>
        <v>644670</v>
      </c>
      <c r="N1171" s="157" t="s">
        <v>1821</v>
      </c>
      <c r="O1171" s="157">
        <v>0</v>
      </c>
      <c r="P1171" s="205"/>
      <c r="Q1171" s="205"/>
      <c r="R1171" s="205"/>
      <c r="S1171" s="206"/>
    </row>
    <row r="1172" spans="1:19" ht="29.1" customHeight="1">
      <c r="A1172" s="166">
        <v>1168</v>
      </c>
      <c r="B1172" s="206"/>
      <c r="C1172" s="206"/>
      <c r="D1172" s="206"/>
      <c r="E1172" s="206"/>
      <c r="F1172" s="166" t="s">
        <v>3226</v>
      </c>
      <c r="G1172" s="206" t="s">
        <v>3219</v>
      </c>
      <c r="H1172" s="158" t="s">
        <v>1153</v>
      </c>
      <c r="I1172" s="155" t="s">
        <v>55</v>
      </c>
      <c r="J1172" s="128">
        <v>757</v>
      </c>
      <c r="K1172" s="128">
        <v>76</v>
      </c>
      <c r="L1172" s="155">
        <v>1710</v>
      </c>
      <c r="M1172" s="199">
        <f t="shared" si="18"/>
        <v>129960</v>
      </c>
      <c r="N1172" s="157" t="s">
        <v>1812</v>
      </c>
      <c r="O1172" s="157" t="s">
        <v>2093</v>
      </c>
      <c r="P1172" s="205"/>
      <c r="Q1172" s="205"/>
      <c r="R1172" s="205"/>
      <c r="S1172" s="206"/>
    </row>
    <row r="1173" spans="1:19" ht="29.1" customHeight="1">
      <c r="A1173" s="166">
        <v>1169</v>
      </c>
      <c r="B1173" s="206"/>
      <c r="C1173" s="206"/>
      <c r="D1173" s="206"/>
      <c r="E1173" s="206"/>
      <c r="F1173" s="166" t="s">
        <v>3226</v>
      </c>
      <c r="G1173" s="206" t="s">
        <v>3219</v>
      </c>
      <c r="H1173" s="158" t="s">
        <v>1150</v>
      </c>
      <c r="I1173" s="155" t="s">
        <v>55</v>
      </c>
      <c r="J1173" s="128">
        <v>131</v>
      </c>
      <c r="K1173" s="128">
        <v>88</v>
      </c>
      <c r="L1173" s="155">
        <v>1710</v>
      </c>
      <c r="M1173" s="199">
        <f t="shared" si="18"/>
        <v>150480</v>
      </c>
      <c r="N1173" s="157" t="s">
        <v>3191</v>
      </c>
      <c r="O1173" s="157">
        <v>0</v>
      </c>
      <c r="P1173" s="205"/>
      <c r="Q1173" s="205"/>
      <c r="R1173" s="205"/>
      <c r="S1173" s="206"/>
    </row>
    <row r="1174" spans="1:19" ht="29.1" customHeight="1">
      <c r="A1174" s="166">
        <v>1170</v>
      </c>
      <c r="B1174" s="206"/>
      <c r="C1174" s="206"/>
      <c r="D1174" s="206"/>
      <c r="E1174" s="206"/>
      <c r="F1174" s="166" t="s">
        <v>3226</v>
      </c>
      <c r="G1174" s="206" t="s">
        <v>3219</v>
      </c>
      <c r="H1174" s="158" t="s">
        <v>1191</v>
      </c>
      <c r="I1174" s="155" t="s">
        <v>166</v>
      </c>
      <c r="J1174" s="128">
        <v>154</v>
      </c>
      <c r="K1174" s="128">
        <v>130</v>
      </c>
      <c r="L1174" s="155">
        <v>1710</v>
      </c>
      <c r="M1174" s="199">
        <f t="shared" si="18"/>
        <v>222300</v>
      </c>
      <c r="N1174" s="157" t="s">
        <v>1821</v>
      </c>
      <c r="O1174" s="157">
        <v>0</v>
      </c>
      <c r="P1174" s="205"/>
      <c r="Q1174" s="205"/>
      <c r="R1174" s="205"/>
      <c r="S1174" s="206"/>
    </row>
    <row r="1175" spans="1:19" ht="29.1" customHeight="1">
      <c r="A1175" s="166">
        <v>1171</v>
      </c>
      <c r="B1175" s="206"/>
      <c r="C1175" s="206"/>
      <c r="D1175" s="206"/>
      <c r="E1175" s="206"/>
      <c r="F1175" s="166" t="s">
        <v>3226</v>
      </c>
      <c r="G1175" s="206" t="s">
        <v>3219</v>
      </c>
      <c r="H1175" s="158" t="s">
        <v>1201</v>
      </c>
      <c r="I1175" s="155" t="s">
        <v>119</v>
      </c>
      <c r="J1175" s="128">
        <v>119</v>
      </c>
      <c r="K1175" s="128">
        <v>68</v>
      </c>
      <c r="L1175" s="155">
        <v>1710</v>
      </c>
      <c r="M1175" s="199">
        <f t="shared" si="18"/>
        <v>116280</v>
      </c>
      <c r="N1175" s="157" t="s">
        <v>1821</v>
      </c>
      <c r="O1175" s="157">
        <v>0</v>
      </c>
      <c r="P1175" s="205"/>
      <c r="Q1175" s="205"/>
      <c r="R1175" s="205"/>
      <c r="S1175" s="206"/>
    </row>
    <row r="1176" spans="1:19" ht="29.1" customHeight="1">
      <c r="A1176" s="166">
        <v>1172</v>
      </c>
      <c r="B1176" s="206"/>
      <c r="C1176" s="206"/>
      <c r="D1176" s="206"/>
      <c r="E1176" s="206"/>
      <c r="F1176" s="166" t="s">
        <v>3226</v>
      </c>
      <c r="G1176" s="206" t="s">
        <v>3219</v>
      </c>
      <c r="H1176" s="158" t="s">
        <v>1198</v>
      </c>
      <c r="I1176" s="155" t="s">
        <v>166</v>
      </c>
      <c r="J1176" s="128">
        <v>326</v>
      </c>
      <c r="K1176" s="128">
        <v>194</v>
      </c>
      <c r="L1176" s="155">
        <v>1450</v>
      </c>
      <c r="M1176" s="199">
        <f t="shared" si="18"/>
        <v>281300</v>
      </c>
      <c r="N1176" s="157" t="s">
        <v>1821</v>
      </c>
      <c r="O1176" s="157">
        <v>0</v>
      </c>
      <c r="P1176" s="205"/>
      <c r="Q1176" s="205"/>
      <c r="R1176" s="205"/>
      <c r="S1176" s="206"/>
    </row>
    <row r="1177" spans="1:19" ht="29.1" customHeight="1">
      <c r="A1177" s="166">
        <v>1173</v>
      </c>
      <c r="B1177" s="206"/>
      <c r="C1177" s="206"/>
      <c r="D1177" s="206"/>
      <c r="E1177" s="206"/>
      <c r="F1177" s="166" t="s">
        <v>3226</v>
      </c>
      <c r="G1177" s="206" t="s">
        <v>3220</v>
      </c>
      <c r="H1177" s="157" t="s">
        <v>1396</v>
      </c>
      <c r="I1177" s="155" t="s">
        <v>166</v>
      </c>
      <c r="J1177" s="128">
        <v>310</v>
      </c>
      <c r="K1177" s="128">
        <v>182</v>
      </c>
      <c r="L1177" s="128">
        <v>1450</v>
      </c>
      <c r="M1177" s="199">
        <f t="shared" si="18"/>
        <v>263900</v>
      </c>
      <c r="N1177" s="157" t="s">
        <v>1821</v>
      </c>
      <c r="O1177" s="157">
        <v>0</v>
      </c>
      <c r="P1177" s="205"/>
      <c r="Q1177" s="205"/>
      <c r="R1177" s="205"/>
      <c r="S1177" s="206"/>
    </row>
    <row r="1178" spans="1:19" ht="29.1" customHeight="1">
      <c r="A1178" s="166">
        <v>1174</v>
      </c>
      <c r="B1178" s="206"/>
      <c r="C1178" s="206"/>
      <c r="D1178" s="206"/>
      <c r="E1178" s="206"/>
      <c r="F1178" s="166" t="s">
        <v>3226</v>
      </c>
      <c r="G1178" s="206" t="s">
        <v>3220</v>
      </c>
      <c r="H1178" s="157" t="s">
        <v>1406</v>
      </c>
      <c r="I1178" s="155" t="s">
        <v>119</v>
      </c>
      <c r="J1178" s="128">
        <v>117</v>
      </c>
      <c r="K1178" s="128">
        <v>83</v>
      </c>
      <c r="L1178" s="128">
        <v>1450</v>
      </c>
      <c r="M1178" s="199">
        <f t="shared" si="18"/>
        <v>120350</v>
      </c>
      <c r="N1178" s="157" t="s">
        <v>1821</v>
      </c>
      <c r="O1178" s="157">
        <v>0</v>
      </c>
      <c r="P1178" s="205"/>
      <c r="Q1178" s="205"/>
      <c r="R1178" s="205"/>
      <c r="S1178" s="206"/>
    </row>
    <row r="1179" spans="1:19" ht="29.1" customHeight="1">
      <c r="A1179" s="166">
        <v>1175</v>
      </c>
      <c r="B1179" s="206"/>
      <c r="C1179" s="206"/>
      <c r="D1179" s="206"/>
      <c r="E1179" s="206"/>
      <c r="F1179" s="166" t="s">
        <v>3226</v>
      </c>
      <c r="G1179" s="206" t="s">
        <v>3220</v>
      </c>
      <c r="H1179" s="157" t="s">
        <v>1395</v>
      </c>
      <c r="I1179" s="155" t="s">
        <v>166</v>
      </c>
      <c r="J1179" s="128">
        <v>93</v>
      </c>
      <c r="K1179" s="128">
        <v>87</v>
      </c>
      <c r="L1179" s="128">
        <v>1450</v>
      </c>
      <c r="M1179" s="199">
        <f t="shared" si="18"/>
        <v>126150</v>
      </c>
      <c r="N1179" s="157" t="s">
        <v>1821</v>
      </c>
      <c r="O1179" s="157">
        <v>0</v>
      </c>
      <c r="P1179" s="205"/>
      <c r="Q1179" s="205"/>
      <c r="R1179" s="205"/>
      <c r="S1179" s="206"/>
    </row>
    <row r="1180" spans="1:19" ht="29.1" customHeight="1">
      <c r="A1180" s="166">
        <v>1176</v>
      </c>
      <c r="B1180" s="206"/>
      <c r="C1180" s="206"/>
      <c r="D1180" s="206"/>
      <c r="E1180" s="206"/>
      <c r="F1180" s="166" t="s">
        <v>3226</v>
      </c>
      <c r="G1180" s="206" t="s">
        <v>3220</v>
      </c>
      <c r="H1180" s="157" t="s">
        <v>1388</v>
      </c>
      <c r="I1180" s="155" t="s">
        <v>166</v>
      </c>
      <c r="J1180" s="128">
        <v>442</v>
      </c>
      <c r="K1180" s="128">
        <v>24</v>
      </c>
      <c r="L1180" s="128">
        <v>1450</v>
      </c>
      <c r="M1180" s="199">
        <f t="shared" si="18"/>
        <v>34800</v>
      </c>
      <c r="N1180" s="157" t="s">
        <v>1821</v>
      </c>
      <c r="O1180" s="157">
        <v>0</v>
      </c>
      <c r="P1180" s="205"/>
      <c r="Q1180" s="205"/>
      <c r="R1180" s="205"/>
      <c r="S1180" s="206"/>
    </row>
    <row r="1181" spans="1:19" ht="29.1" customHeight="1">
      <c r="A1181" s="166">
        <v>1177</v>
      </c>
      <c r="B1181" s="206"/>
      <c r="C1181" s="206"/>
      <c r="D1181" s="206"/>
      <c r="E1181" s="206"/>
      <c r="F1181" s="166" t="s">
        <v>3226</v>
      </c>
      <c r="G1181" s="206" t="s">
        <v>3220</v>
      </c>
      <c r="H1181" s="157" t="s">
        <v>1382</v>
      </c>
      <c r="I1181" s="155" t="s">
        <v>55</v>
      </c>
      <c r="J1181" s="128">
        <v>96</v>
      </c>
      <c r="K1181" s="128">
        <v>28</v>
      </c>
      <c r="L1181" s="128">
        <v>1450</v>
      </c>
      <c r="M1181" s="199">
        <f t="shared" si="18"/>
        <v>40600</v>
      </c>
      <c r="N1181" s="157" t="s">
        <v>1812</v>
      </c>
      <c r="O1181" s="157" t="s">
        <v>2093</v>
      </c>
      <c r="P1181" s="205"/>
      <c r="Q1181" s="205"/>
      <c r="R1181" s="205"/>
      <c r="S1181" s="206"/>
    </row>
    <row r="1182" spans="1:19" ht="29.1" customHeight="1">
      <c r="A1182" s="166">
        <v>1178</v>
      </c>
      <c r="B1182" s="206"/>
      <c r="C1182" s="206"/>
      <c r="D1182" s="206"/>
      <c r="E1182" s="206"/>
      <c r="F1182" s="166" t="s">
        <v>3226</v>
      </c>
      <c r="G1182" s="206" t="s">
        <v>3220</v>
      </c>
      <c r="H1182" s="157" t="s">
        <v>1385</v>
      </c>
      <c r="I1182" s="155" t="s">
        <v>55</v>
      </c>
      <c r="J1182" s="128">
        <v>38</v>
      </c>
      <c r="K1182" s="128">
        <v>35</v>
      </c>
      <c r="L1182" s="128">
        <v>1450</v>
      </c>
      <c r="M1182" s="199">
        <f t="shared" si="18"/>
        <v>50750</v>
      </c>
      <c r="N1182" s="157" t="s">
        <v>3191</v>
      </c>
      <c r="O1182" s="157">
        <v>0</v>
      </c>
      <c r="P1182" s="205"/>
      <c r="Q1182" s="205"/>
      <c r="R1182" s="205"/>
      <c r="S1182" s="206"/>
    </row>
    <row r="1183" spans="1:19" ht="29.1" customHeight="1">
      <c r="A1183" s="166">
        <v>1179</v>
      </c>
      <c r="B1183" s="206"/>
      <c r="C1183" s="206"/>
      <c r="D1183" s="206"/>
      <c r="E1183" s="206"/>
      <c r="F1183" s="166" t="s">
        <v>3226</v>
      </c>
      <c r="G1183" s="206" t="s">
        <v>3220</v>
      </c>
      <c r="H1183" s="157" t="s">
        <v>1381</v>
      </c>
      <c r="I1183" s="155" t="s">
        <v>55</v>
      </c>
      <c r="J1183" s="128">
        <v>1563</v>
      </c>
      <c r="K1183" s="128">
        <v>794</v>
      </c>
      <c r="L1183" s="128">
        <v>4660</v>
      </c>
      <c r="M1183" s="199">
        <f t="shared" si="18"/>
        <v>3700040</v>
      </c>
      <c r="N1183" s="157" t="s">
        <v>3692</v>
      </c>
      <c r="O1183" s="157" t="s">
        <v>1835</v>
      </c>
      <c r="P1183" s="205"/>
      <c r="Q1183" s="205"/>
      <c r="R1183" s="205"/>
      <c r="S1183" s="206"/>
    </row>
    <row r="1184" spans="1:19" ht="29.1" customHeight="1">
      <c r="A1184" s="166">
        <v>1180</v>
      </c>
      <c r="B1184" s="206"/>
      <c r="C1184" s="206"/>
      <c r="D1184" s="206"/>
      <c r="E1184" s="206"/>
      <c r="F1184" s="166" t="s">
        <v>3226</v>
      </c>
      <c r="G1184" s="206" t="s">
        <v>3220</v>
      </c>
      <c r="H1184" s="157" t="s">
        <v>1383</v>
      </c>
      <c r="I1184" s="155" t="s">
        <v>55</v>
      </c>
      <c r="J1184" s="128">
        <v>2303</v>
      </c>
      <c r="K1184" s="128">
        <v>2042</v>
      </c>
      <c r="L1184" s="128">
        <v>1450</v>
      </c>
      <c r="M1184" s="199">
        <f t="shared" si="18"/>
        <v>2960900</v>
      </c>
      <c r="N1184" s="157" t="s">
        <v>3191</v>
      </c>
      <c r="O1184" s="157">
        <v>0</v>
      </c>
      <c r="P1184" s="205"/>
      <c r="Q1184" s="205"/>
      <c r="R1184" s="205"/>
      <c r="S1184" s="206"/>
    </row>
    <row r="1185" spans="1:19" ht="29.1" customHeight="1">
      <c r="A1185" s="166">
        <v>1181</v>
      </c>
      <c r="B1185" s="206"/>
      <c r="C1185" s="206"/>
      <c r="D1185" s="206"/>
      <c r="E1185" s="206"/>
      <c r="F1185" s="166" t="s">
        <v>3226</v>
      </c>
      <c r="G1185" s="206" t="s">
        <v>3220</v>
      </c>
      <c r="H1185" s="157" t="s">
        <v>1380</v>
      </c>
      <c r="I1185" s="155" t="s">
        <v>55</v>
      </c>
      <c r="J1185" s="128">
        <v>3868</v>
      </c>
      <c r="K1185" s="128">
        <v>36</v>
      </c>
      <c r="L1185" s="128">
        <v>4660</v>
      </c>
      <c r="M1185" s="199">
        <f t="shared" si="18"/>
        <v>167760</v>
      </c>
      <c r="N1185" s="157" t="s">
        <v>3619</v>
      </c>
      <c r="O1185" s="157" t="s">
        <v>3620</v>
      </c>
      <c r="P1185" s="205"/>
      <c r="Q1185" s="205"/>
      <c r="R1185" s="205"/>
      <c r="S1185" s="206"/>
    </row>
    <row r="1186" spans="1:19" ht="29.1" customHeight="1">
      <c r="A1186" s="166">
        <v>1182</v>
      </c>
      <c r="B1186" s="206"/>
      <c r="C1186" s="206"/>
      <c r="D1186" s="206"/>
      <c r="E1186" s="206"/>
      <c r="F1186" s="166" t="s">
        <v>3226</v>
      </c>
      <c r="G1186" s="206" t="s">
        <v>3220</v>
      </c>
      <c r="H1186" s="157" t="s">
        <v>1387</v>
      </c>
      <c r="I1186" s="155" t="s">
        <v>166</v>
      </c>
      <c r="J1186" s="128">
        <v>764</v>
      </c>
      <c r="K1186" s="128">
        <v>53</v>
      </c>
      <c r="L1186" s="128">
        <v>1450</v>
      </c>
      <c r="M1186" s="199">
        <f t="shared" si="18"/>
        <v>76850</v>
      </c>
      <c r="N1186" s="157" t="s">
        <v>1821</v>
      </c>
      <c r="O1186" s="157">
        <v>0</v>
      </c>
      <c r="P1186" s="205"/>
      <c r="Q1186" s="205"/>
      <c r="R1186" s="205"/>
      <c r="S1186" s="206"/>
    </row>
    <row r="1187" spans="1:19" ht="29.1" customHeight="1">
      <c r="A1187" s="166">
        <v>1183</v>
      </c>
      <c r="B1187" s="206"/>
      <c r="C1187" s="206"/>
      <c r="D1187" s="206"/>
      <c r="E1187" s="206"/>
      <c r="F1187" s="166" t="s">
        <v>3226</v>
      </c>
      <c r="G1187" s="206" t="s">
        <v>3220</v>
      </c>
      <c r="H1187" s="157" t="s">
        <v>1401</v>
      </c>
      <c r="I1187" s="155" t="s">
        <v>119</v>
      </c>
      <c r="J1187" s="128">
        <v>595</v>
      </c>
      <c r="K1187" s="128">
        <v>41</v>
      </c>
      <c r="L1187" s="128">
        <v>1450</v>
      </c>
      <c r="M1187" s="199">
        <f t="shared" si="18"/>
        <v>59450</v>
      </c>
      <c r="N1187" s="157" t="s">
        <v>1821</v>
      </c>
      <c r="O1187" s="157">
        <v>0</v>
      </c>
      <c r="P1187" s="205"/>
      <c r="Q1187" s="205"/>
      <c r="R1187" s="205"/>
      <c r="S1187" s="206"/>
    </row>
    <row r="1188" spans="1:19" ht="29.1" customHeight="1">
      <c r="A1188" s="166">
        <v>1184</v>
      </c>
      <c r="B1188" s="206"/>
      <c r="C1188" s="206"/>
      <c r="D1188" s="206"/>
      <c r="E1188" s="206"/>
      <c r="F1188" s="166" t="s">
        <v>3226</v>
      </c>
      <c r="G1188" s="206" t="s">
        <v>3220</v>
      </c>
      <c r="H1188" s="157" t="s">
        <v>1379</v>
      </c>
      <c r="I1188" s="155" t="s">
        <v>55</v>
      </c>
      <c r="J1188" s="128">
        <v>1323</v>
      </c>
      <c r="K1188" s="128">
        <v>1198</v>
      </c>
      <c r="L1188" s="128">
        <v>1450</v>
      </c>
      <c r="M1188" s="199">
        <f t="shared" si="18"/>
        <v>1737100</v>
      </c>
      <c r="N1188" s="157" t="s">
        <v>3653</v>
      </c>
      <c r="O1188" s="157" t="s">
        <v>3654</v>
      </c>
      <c r="P1188" s="205"/>
      <c r="Q1188" s="205"/>
      <c r="R1188" s="205"/>
      <c r="S1188" s="206"/>
    </row>
    <row r="1189" spans="1:19" ht="29.1" customHeight="1">
      <c r="A1189" s="166">
        <v>1185</v>
      </c>
      <c r="B1189" s="206"/>
      <c r="C1189" s="206"/>
      <c r="D1189" s="206"/>
      <c r="E1189" s="206"/>
      <c r="F1189" s="166" t="s">
        <v>3226</v>
      </c>
      <c r="G1189" s="206" t="s">
        <v>3220</v>
      </c>
      <c r="H1189" s="157" t="s">
        <v>1376</v>
      </c>
      <c r="I1189" s="155" t="s">
        <v>55</v>
      </c>
      <c r="J1189" s="128">
        <v>3366</v>
      </c>
      <c r="K1189" s="128">
        <v>993</v>
      </c>
      <c r="L1189" s="128">
        <v>4660</v>
      </c>
      <c r="M1189" s="199">
        <f t="shared" si="18"/>
        <v>4627380</v>
      </c>
      <c r="N1189" s="157" t="s">
        <v>3319</v>
      </c>
      <c r="O1189" s="157" t="s">
        <v>2129</v>
      </c>
      <c r="P1189" s="205"/>
      <c r="Q1189" s="205"/>
      <c r="R1189" s="205"/>
      <c r="S1189" s="206"/>
    </row>
    <row r="1190" spans="1:19" ht="29.1" customHeight="1">
      <c r="A1190" s="166">
        <v>1186</v>
      </c>
      <c r="B1190" s="206"/>
      <c r="C1190" s="206"/>
      <c r="D1190" s="206"/>
      <c r="E1190" s="206"/>
      <c r="F1190" s="166" t="s">
        <v>3226</v>
      </c>
      <c r="G1190" s="206" t="s">
        <v>3220</v>
      </c>
      <c r="H1190" s="157" t="s">
        <v>1378</v>
      </c>
      <c r="I1190" s="155" t="s">
        <v>55</v>
      </c>
      <c r="J1190" s="128">
        <v>154</v>
      </c>
      <c r="K1190" s="128">
        <v>154</v>
      </c>
      <c r="L1190" s="128">
        <v>1450</v>
      </c>
      <c r="M1190" s="199">
        <f t="shared" si="18"/>
        <v>223300</v>
      </c>
      <c r="N1190" s="157" t="s">
        <v>3191</v>
      </c>
      <c r="O1190" s="157">
        <v>0</v>
      </c>
      <c r="P1190" s="205"/>
      <c r="Q1190" s="205"/>
      <c r="R1190" s="205"/>
      <c r="S1190" s="206"/>
    </row>
    <row r="1191" spans="1:19" ht="29.1" customHeight="1">
      <c r="A1191" s="166">
        <v>1187</v>
      </c>
      <c r="B1191" s="206"/>
      <c r="C1191" s="206"/>
      <c r="D1191" s="206"/>
      <c r="E1191" s="206"/>
      <c r="F1191" s="166" t="s">
        <v>3226</v>
      </c>
      <c r="G1191" s="206" t="s">
        <v>3220</v>
      </c>
      <c r="H1191" s="157" t="s">
        <v>1393</v>
      </c>
      <c r="I1191" s="155" t="s">
        <v>166</v>
      </c>
      <c r="J1191" s="128">
        <v>749</v>
      </c>
      <c r="K1191" s="128">
        <v>749</v>
      </c>
      <c r="L1191" s="128">
        <v>1450</v>
      </c>
      <c r="M1191" s="199">
        <f t="shared" si="18"/>
        <v>1086050</v>
      </c>
      <c r="N1191" s="157" t="s">
        <v>1821</v>
      </c>
      <c r="O1191" s="157">
        <v>0</v>
      </c>
      <c r="P1191" s="205"/>
      <c r="Q1191" s="205"/>
      <c r="R1191" s="205"/>
      <c r="S1191" s="206"/>
    </row>
    <row r="1192" spans="1:19" ht="29.1" customHeight="1">
      <c r="A1192" s="166">
        <v>1188</v>
      </c>
      <c r="B1192" s="206"/>
      <c r="C1192" s="206"/>
      <c r="D1192" s="206"/>
      <c r="E1192" s="206"/>
      <c r="F1192" s="166" t="s">
        <v>3226</v>
      </c>
      <c r="G1192" s="206" t="s">
        <v>3220</v>
      </c>
      <c r="H1192" s="157" t="s">
        <v>1386</v>
      </c>
      <c r="I1192" s="155" t="s">
        <v>55</v>
      </c>
      <c r="J1192" s="128">
        <v>24</v>
      </c>
      <c r="K1192" s="128">
        <v>15</v>
      </c>
      <c r="L1192" s="128">
        <v>1450</v>
      </c>
      <c r="M1192" s="199">
        <f t="shared" si="18"/>
        <v>21750</v>
      </c>
      <c r="N1192" s="157" t="s">
        <v>3191</v>
      </c>
      <c r="O1192" s="157">
        <v>0</v>
      </c>
      <c r="P1192" s="205"/>
      <c r="Q1192" s="205"/>
      <c r="R1192" s="205"/>
      <c r="S1192" s="206"/>
    </row>
    <row r="1193" spans="1:19" ht="29.1" customHeight="1">
      <c r="A1193" s="166">
        <v>1189</v>
      </c>
      <c r="B1193" s="206"/>
      <c r="C1193" s="206"/>
      <c r="D1193" s="206"/>
      <c r="E1193" s="206"/>
      <c r="F1193" s="166" t="s">
        <v>3226</v>
      </c>
      <c r="G1193" s="206" t="s">
        <v>3220</v>
      </c>
      <c r="H1193" s="157" t="s">
        <v>1384</v>
      </c>
      <c r="I1193" s="155" t="s">
        <v>55</v>
      </c>
      <c r="J1193" s="128">
        <v>1260</v>
      </c>
      <c r="K1193" s="128">
        <v>399</v>
      </c>
      <c r="L1193" s="128">
        <v>1450</v>
      </c>
      <c r="M1193" s="199">
        <f t="shared" si="18"/>
        <v>578550</v>
      </c>
      <c r="N1193" s="157" t="s">
        <v>3191</v>
      </c>
      <c r="O1193" s="157">
        <v>0</v>
      </c>
      <c r="P1193" s="205"/>
      <c r="Q1193" s="205"/>
      <c r="R1193" s="205"/>
      <c r="S1193" s="206"/>
    </row>
    <row r="1194" spans="1:19" ht="29.1" customHeight="1">
      <c r="A1194" s="166">
        <v>1190</v>
      </c>
      <c r="B1194" s="206"/>
      <c r="C1194" s="206"/>
      <c r="D1194" s="206"/>
      <c r="E1194" s="206"/>
      <c r="F1194" s="166" t="s">
        <v>3226</v>
      </c>
      <c r="G1194" s="206" t="s">
        <v>3220</v>
      </c>
      <c r="H1194" s="157" t="s">
        <v>1394</v>
      </c>
      <c r="I1194" s="155" t="s">
        <v>166</v>
      </c>
      <c r="J1194" s="128">
        <v>208</v>
      </c>
      <c r="K1194" s="128">
        <v>208</v>
      </c>
      <c r="L1194" s="128">
        <v>1450</v>
      </c>
      <c r="M1194" s="199">
        <f t="shared" si="18"/>
        <v>301600</v>
      </c>
      <c r="N1194" s="157" t="s">
        <v>1821</v>
      </c>
      <c r="O1194" s="157">
        <v>0</v>
      </c>
      <c r="P1194" s="205"/>
      <c r="Q1194" s="205"/>
      <c r="R1194" s="205"/>
      <c r="S1194" s="206"/>
    </row>
    <row r="1195" spans="1:19" ht="29.1" customHeight="1">
      <c r="A1195" s="166">
        <v>1191</v>
      </c>
      <c r="B1195" s="206"/>
      <c r="C1195" s="206"/>
      <c r="D1195" s="206"/>
      <c r="E1195" s="206"/>
      <c r="F1195" s="166" t="s">
        <v>3226</v>
      </c>
      <c r="G1195" s="206" t="s">
        <v>3220</v>
      </c>
      <c r="H1195" s="157" t="s">
        <v>1405</v>
      </c>
      <c r="I1195" s="155" t="s">
        <v>119</v>
      </c>
      <c r="J1195" s="128">
        <v>169</v>
      </c>
      <c r="K1195" s="128">
        <v>136</v>
      </c>
      <c r="L1195" s="128">
        <v>1450</v>
      </c>
      <c r="M1195" s="199">
        <f t="shared" si="18"/>
        <v>197200</v>
      </c>
      <c r="N1195" s="157" t="s">
        <v>1821</v>
      </c>
      <c r="O1195" s="157">
        <v>0</v>
      </c>
      <c r="P1195" s="205"/>
      <c r="Q1195" s="205"/>
      <c r="R1195" s="205"/>
      <c r="S1195" s="206"/>
    </row>
    <row r="1196" spans="1:19" ht="29.1" customHeight="1">
      <c r="A1196" s="166">
        <v>1192</v>
      </c>
      <c r="B1196" s="206"/>
      <c r="C1196" s="206"/>
      <c r="D1196" s="206"/>
      <c r="E1196" s="206"/>
      <c r="F1196" s="166" t="s">
        <v>3226</v>
      </c>
      <c r="G1196" s="206" t="s">
        <v>3220</v>
      </c>
      <c r="H1196" s="157" t="s">
        <v>1377</v>
      </c>
      <c r="I1196" s="155" t="s">
        <v>55</v>
      </c>
      <c r="J1196" s="128">
        <v>902</v>
      </c>
      <c r="K1196" s="128">
        <v>4</v>
      </c>
      <c r="L1196" s="128">
        <v>4660</v>
      </c>
      <c r="M1196" s="199">
        <f t="shared" si="18"/>
        <v>18640</v>
      </c>
      <c r="N1196" s="157" t="s">
        <v>3432</v>
      </c>
      <c r="O1196" s="157" t="s">
        <v>2131</v>
      </c>
      <c r="P1196" s="205"/>
      <c r="Q1196" s="205"/>
      <c r="R1196" s="205"/>
      <c r="S1196" s="206"/>
    </row>
    <row r="1197" spans="1:19" ht="29.1" customHeight="1">
      <c r="A1197" s="166">
        <v>1193</v>
      </c>
      <c r="B1197" s="206"/>
      <c r="C1197" s="206"/>
      <c r="D1197" s="206"/>
      <c r="E1197" s="206"/>
      <c r="F1197" s="166" t="s">
        <v>3226</v>
      </c>
      <c r="G1197" s="206" t="s">
        <v>3220</v>
      </c>
      <c r="H1197" s="157" t="s">
        <v>2937</v>
      </c>
      <c r="I1197" s="155" t="s">
        <v>166</v>
      </c>
      <c r="J1197" s="128">
        <v>742</v>
      </c>
      <c r="K1197" s="128">
        <v>73</v>
      </c>
      <c r="L1197" s="128">
        <v>1450</v>
      </c>
      <c r="M1197" s="199">
        <f t="shared" si="18"/>
        <v>105850</v>
      </c>
      <c r="N1197" s="157" t="s">
        <v>1821</v>
      </c>
      <c r="O1197" s="157">
        <v>0</v>
      </c>
      <c r="P1197" s="205"/>
      <c r="Q1197" s="205"/>
      <c r="R1197" s="205"/>
      <c r="S1197" s="206"/>
    </row>
    <row r="1198" spans="1:19" ht="29.1" customHeight="1">
      <c r="A1198" s="166">
        <v>1194</v>
      </c>
      <c r="B1198" s="206"/>
      <c r="C1198" s="206"/>
      <c r="D1198" s="206"/>
      <c r="E1198" s="206"/>
      <c r="F1198" s="166" t="s">
        <v>3226</v>
      </c>
      <c r="G1198" s="206" t="s">
        <v>3220</v>
      </c>
      <c r="H1198" s="157" t="s">
        <v>2945</v>
      </c>
      <c r="I1198" s="155" t="s">
        <v>109</v>
      </c>
      <c r="J1198" s="128">
        <v>238</v>
      </c>
      <c r="K1198" s="128">
        <v>2</v>
      </c>
      <c r="L1198" s="128">
        <v>128</v>
      </c>
      <c r="M1198" s="199">
        <v>256</v>
      </c>
      <c r="N1198" s="157" t="s">
        <v>2099</v>
      </c>
      <c r="O1198" s="157" t="s">
        <v>3965</v>
      </c>
      <c r="P1198" s="205"/>
      <c r="Q1198" s="205"/>
      <c r="R1198" s="205"/>
      <c r="S1198" s="206"/>
    </row>
    <row r="1199" spans="1:19" ht="29.1" customHeight="1">
      <c r="A1199" s="166">
        <v>1195</v>
      </c>
      <c r="B1199" s="206"/>
      <c r="C1199" s="206"/>
      <c r="D1199" s="206"/>
      <c r="E1199" s="206"/>
      <c r="F1199" s="166" t="s">
        <v>3226</v>
      </c>
      <c r="G1199" s="206" t="s">
        <v>3220</v>
      </c>
      <c r="H1199" s="157" t="s">
        <v>1404</v>
      </c>
      <c r="I1199" s="155" t="s">
        <v>119</v>
      </c>
      <c r="J1199" s="128">
        <v>144</v>
      </c>
      <c r="K1199" s="128">
        <v>95</v>
      </c>
      <c r="L1199" s="128">
        <v>112</v>
      </c>
      <c r="M1199" s="199">
        <f t="shared" si="18"/>
        <v>10640</v>
      </c>
      <c r="N1199" s="157" t="s">
        <v>1821</v>
      </c>
      <c r="O1199" s="157">
        <v>0</v>
      </c>
      <c r="P1199" s="205"/>
      <c r="Q1199" s="205"/>
      <c r="R1199" s="205"/>
      <c r="S1199" s="206"/>
    </row>
    <row r="1200" spans="1:19" ht="29.1" customHeight="1">
      <c r="A1200" s="166">
        <v>1196</v>
      </c>
      <c r="B1200" s="206"/>
      <c r="C1200" s="206"/>
      <c r="D1200" s="206"/>
      <c r="E1200" s="206"/>
      <c r="F1200" s="166" t="s">
        <v>3226</v>
      </c>
      <c r="G1200" s="206" t="s">
        <v>3220</v>
      </c>
      <c r="H1200" s="157" t="s">
        <v>1432</v>
      </c>
      <c r="I1200" s="155" t="s">
        <v>119</v>
      </c>
      <c r="J1200" s="128">
        <v>331</v>
      </c>
      <c r="K1200" s="128">
        <v>262</v>
      </c>
      <c r="L1200" s="128">
        <v>112</v>
      </c>
      <c r="M1200" s="199">
        <f t="shared" si="18"/>
        <v>29344</v>
      </c>
      <c r="N1200" s="157" t="s">
        <v>3191</v>
      </c>
      <c r="O1200" s="157">
        <v>0</v>
      </c>
      <c r="P1200" s="205"/>
      <c r="Q1200" s="205"/>
      <c r="R1200" s="205"/>
      <c r="S1200" s="206"/>
    </row>
    <row r="1201" spans="1:19" ht="29.1" customHeight="1">
      <c r="A1201" s="166">
        <v>1197</v>
      </c>
      <c r="B1201" s="206"/>
      <c r="C1201" s="206"/>
      <c r="D1201" s="206"/>
      <c r="E1201" s="206"/>
      <c r="F1201" s="166" t="s">
        <v>3226</v>
      </c>
      <c r="G1201" s="206" t="s">
        <v>3220</v>
      </c>
      <c r="H1201" s="157" t="s">
        <v>459</v>
      </c>
      <c r="I1201" s="155" t="s">
        <v>109</v>
      </c>
      <c r="J1201" s="128">
        <v>388</v>
      </c>
      <c r="K1201" s="128">
        <v>61</v>
      </c>
      <c r="L1201" s="128">
        <v>112</v>
      </c>
      <c r="M1201" s="199">
        <f t="shared" si="18"/>
        <v>6832</v>
      </c>
      <c r="N1201" s="157" t="s">
        <v>3191</v>
      </c>
      <c r="O1201" s="157">
        <v>0</v>
      </c>
      <c r="P1201" s="205"/>
      <c r="Q1201" s="205"/>
      <c r="R1201" s="205"/>
      <c r="S1201" s="206"/>
    </row>
    <row r="1202" spans="1:19" ht="29.1" customHeight="1">
      <c r="A1202" s="166">
        <v>1198</v>
      </c>
      <c r="B1202" s="206"/>
      <c r="C1202" s="206"/>
      <c r="D1202" s="206"/>
      <c r="E1202" s="206"/>
      <c r="F1202" s="166" t="s">
        <v>3226</v>
      </c>
      <c r="G1202" s="206" t="s">
        <v>3220</v>
      </c>
      <c r="H1202" s="157" t="s">
        <v>1434</v>
      </c>
      <c r="I1202" s="155" t="s">
        <v>109</v>
      </c>
      <c r="J1202" s="128">
        <v>306</v>
      </c>
      <c r="K1202" s="128">
        <v>23</v>
      </c>
      <c r="L1202" s="128">
        <v>294</v>
      </c>
      <c r="M1202" s="199">
        <f t="shared" si="18"/>
        <v>6762</v>
      </c>
      <c r="N1202" s="157" t="s">
        <v>3760</v>
      </c>
      <c r="O1202" s="157" t="s">
        <v>2141</v>
      </c>
      <c r="P1202" s="205"/>
      <c r="Q1202" s="205"/>
      <c r="R1202" s="205"/>
      <c r="S1202" s="206"/>
    </row>
    <row r="1203" spans="1:19" ht="29.1" customHeight="1">
      <c r="A1203" s="166">
        <v>1199</v>
      </c>
      <c r="B1203" s="206"/>
      <c r="C1203" s="206"/>
      <c r="D1203" s="206"/>
      <c r="E1203" s="206"/>
      <c r="F1203" s="166" t="s">
        <v>3226</v>
      </c>
      <c r="G1203" s="206" t="s">
        <v>3220</v>
      </c>
      <c r="H1203" s="157" t="s">
        <v>1375</v>
      </c>
      <c r="I1203" s="155" t="s">
        <v>55</v>
      </c>
      <c r="J1203" s="128">
        <v>5030</v>
      </c>
      <c r="K1203" s="128">
        <v>149</v>
      </c>
      <c r="L1203" s="128">
        <v>5170</v>
      </c>
      <c r="M1203" s="199">
        <f t="shared" si="18"/>
        <v>770330</v>
      </c>
      <c r="N1203" s="157" t="s">
        <v>3761</v>
      </c>
      <c r="O1203" s="157" t="s">
        <v>1993</v>
      </c>
      <c r="P1203" s="205"/>
      <c r="Q1203" s="205"/>
      <c r="R1203" s="205"/>
      <c r="S1203" s="206"/>
    </row>
    <row r="1204" spans="1:19" ht="29.1" customHeight="1">
      <c r="A1204" s="166">
        <v>1200</v>
      </c>
      <c r="B1204" s="206"/>
      <c r="C1204" s="206"/>
      <c r="D1204" s="206"/>
      <c r="E1204" s="206"/>
      <c r="F1204" s="166" t="s">
        <v>3226</v>
      </c>
      <c r="G1204" s="206" t="s">
        <v>3220</v>
      </c>
      <c r="H1204" s="157" t="s">
        <v>1403</v>
      </c>
      <c r="I1204" s="155" t="s">
        <v>119</v>
      </c>
      <c r="J1204" s="128">
        <v>217</v>
      </c>
      <c r="K1204" s="128">
        <v>217</v>
      </c>
      <c r="L1204" s="128">
        <v>1350</v>
      </c>
      <c r="M1204" s="199">
        <f t="shared" si="18"/>
        <v>292950</v>
      </c>
      <c r="N1204" s="157" t="s">
        <v>1821</v>
      </c>
      <c r="O1204" s="157">
        <v>0</v>
      </c>
      <c r="P1204" s="205"/>
      <c r="Q1204" s="205"/>
      <c r="R1204" s="205"/>
      <c r="S1204" s="206"/>
    </row>
    <row r="1205" spans="1:19" ht="29.1" customHeight="1">
      <c r="A1205" s="166">
        <v>1201</v>
      </c>
      <c r="B1205" s="206"/>
      <c r="C1205" s="206"/>
      <c r="D1205" s="206"/>
      <c r="E1205" s="206"/>
      <c r="F1205" s="166" t="s">
        <v>3226</v>
      </c>
      <c r="G1205" s="206" t="s">
        <v>3220</v>
      </c>
      <c r="H1205" s="157" t="s">
        <v>2942</v>
      </c>
      <c r="I1205" s="155" t="s">
        <v>119</v>
      </c>
      <c r="J1205" s="128">
        <v>1769</v>
      </c>
      <c r="K1205" s="128">
        <v>33</v>
      </c>
      <c r="L1205" s="128">
        <v>1350</v>
      </c>
      <c r="M1205" s="199">
        <f t="shared" si="18"/>
        <v>44550</v>
      </c>
      <c r="N1205" s="157" t="s">
        <v>1821</v>
      </c>
      <c r="O1205" s="157">
        <v>0</v>
      </c>
      <c r="P1205" s="205"/>
      <c r="Q1205" s="205"/>
      <c r="R1205" s="205"/>
      <c r="S1205" s="206"/>
    </row>
    <row r="1206" spans="1:19" ht="29.1" customHeight="1">
      <c r="A1206" s="166">
        <v>1202</v>
      </c>
      <c r="B1206" s="206"/>
      <c r="C1206" s="206"/>
      <c r="D1206" s="206"/>
      <c r="E1206" s="206"/>
      <c r="F1206" s="166" t="s">
        <v>3226</v>
      </c>
      <c r="G1206" s="206" t="s">
        <v>3220</v>
      </c>
      <c r="H1206" s="157" t="s">
        <v>1354</v>
      </c>
      <c r="I1206" s="155" t="s">
        <v>119</v>
      </c>
      <c r="J1206" s="128">
        <v>304</v>
      </c>
      <c r="K1206" s="128">
        <v>304</v>
      </c>
      <c r="L1206" s="128">
        <v>112</v>
      </c>
      <c r="M1206" s="199">
        <f t="shared" si="18"/>
        <v>34048</v>
      </c>
      <c r="N1206" s="157" t="s">
        <v>3521</v>
      </c>
      <c r="O1206" s="157">
        <v>0</v>
      </c>
      <c r="P1206" s="205"/>
      <c r="Q1206" s="205"/>
      <c r="R1206" s="205"/>
      <c r="S1206" s="206"/>
    </row>
    <row r="1207" spans="1:19" ht="29.1" customHeight="1">
      <c r="A1207" s="166">
        <v>1203</v>
      </c>
      <c r="B1207" s="206"/>
      <c r="C1207" s="206"/>
      <c r="D1207" s="206"/>
      <c r="E1207" s="206"/>
      <c r="F1207" s="166" t="s">
        <v>3226</v>
      </c>
      <c r="G1207" s="206" t="s">
        <v>3220</v>
      </c>
      <c r="H1207" s="157" t="s">
        <v>1353</v>
      </c>
      <c r="I1207" s="155" t="s">
        <v>55</v>
      </c>
      <c r="J1207" s="128">
        <v>10</v>
      </c>
      <c r="K1207" s="128">
        <v>10</v>
      </c>
      <c r="L1207" s="128">
        <v>1350</v>
      </c>
      <c r="M1207" s="199">
        <f t="shared" si="18"/>
        <v>13500</v>
      </c>
      <c r="N1207" s="157" t="s">
        <v>3191</v>
      </c>
      <c r="O1207" s="157">
        <v>0</v>
      </c>
      <c r="P1207" s="205"/>
      <c r="Q1207" s="205"/>
      <c r="R1207" s="205"/>
      <c r="S1207" s="206"/>
    </row>
    <row r="1208" spans="1:19" ht="29.1" customHeight="1">
      <c r="A1208" s="166">
        <v>1204</v>
      </c>
      <c r="B1208" s="206"/>
      <c r="C1208" s="206"/>
      <c r="D1208" s="206"/>
      <c r="E1208" s="206"/>
      <c r="F1208" s="166" t="s">
        <v>3226</v>
      </c>
      <c r="G1208" s="206" t="s">
        <v>3220</v>
      </c>
      <c r="H1208" s="157" t="s">
        <v>1349</v>
      </c>
      <c r="I1208" s="155" t="s">
        <v>119</v>
      </c>
      <c r="J1208" s="128">
        <v>311</v>
      </c>
      <c r="K1208" s="128">
        <v>29</v>
      </c>
      <c r="L1208" s="128">
        <v>1350</v>
      </c>
      <c r="M1208" s="199">
        <f t="shared" si="18"/>
        <v>39150</v>
      </c>
      <c r="N1208" s="157" t="s">
        <v>3762</v>
      </c>
      <c r="O1208" s="157">
        <v>0</v>
      </c>
      <c r="P1208" s="205"/>
      <c r="Q1208" s="205"/>
      <c r="R1208" s="205"/>
      <c r="S1208" s="206"/>
    </row>
    <row r="1209" spans="1:19" ht="29.1" customHeight="1">
      <c r="A1209" s="166">
        <v>1205</v>
      </c>
      <c r="B1209" s="206"/>
      <c r="C1209" s="206"/>
      <c r="D1209" s="206"/>
      <c r="E1209" s="206"/>
      <c r="F1209" s="166" t="s">
        <v>3226</v>
      </c>
      <c r="G1209" s="206" t="s">
        <v>3220</v>
      </c>
      <c r="H1209" s="157" t="s">
        <v>1350</v>
      </c>
      <c r="I1209" s="155" t="s">
        <v>55</v>
      </c>
      <c r="J1209" s="128">
        <v>371</v>
      </c>
      <c r="K1209" s="128">
        <v>5</v>
      </c>
      <c r="L1209" s="128">
        <v>3250</v>
      </c>
      <c r="M1209" s="199">
        <f t="shared" si="18"/>
        <v>16250</v>
      </c>
      <c r="N1209" s="157" t="s">
        <v>3191</v>
      </c>
      <c r="O1209" s="157">
        <v>0</v>
      </c>
      <c r="P1209" s="205"/>
      <c r="Q1209" s="205"/>
      <c r="R1209" s="205"/>
      <c r="S1209" s="206"/>
    </row>
    <row r="1210" spans="1:19" ht="29.1" customHeight="1">
      <c r="A1210" s="166">
        <v>1206</v>
      </c>
      <c r="B1210" s="206"/>
      <c r="C1210" s="206"/>
      <c r="D1210" s="206"/>
      <c r="E1210" s="206"/>
      <c r="F1210" s="166" t="s">
        <v>3226</v>
      </c>
      <c r="G1210" s="206" t="s">
        <v>3220</v>
      </c>
      <c r="H1210" s="157" t="s">
        <v>1351</v>
      </c>
      <c r="I1210" s="155" t="s">
        <v>54</v>
      </c>
      <c r="J1210" s="128">
        <v>543</v>
      </c>
      <c r="K1210" s="128">
        <v>196</v>
      </c>
      <c r="L1210" s="128">
        <v>2240</v>
      </c>
      <c r="M1210" s="199">
        <f t="shared" si="18"/>
        <v>439040</v>
      </c>
      <c r="N1210" s="157" t="s">
        <v>3763</v>
      </c>
      <c r="O1210" s="157" t="s">
        <v>3764</v>
      </c>
      <c r="P1210" s="205"/>
      <c r="Q1210" s="205"/>
      <c r="R1210" s="205"/>
      <c r="S1210" s="206"/>
    </row>
    <row r="1211" spans="1:19" ht="29.1" customHeight="1">
      <c r="A1211" s="166">
        <v>1207</v>
      </c>
      <c r="B1211" s="206"/>
      <c r="C1211" s="206"/>
      <c r="D1211" s="206"/>
      <c r="E1211" s="206"/>
      <c r="F1211" s="166" t="s">
        <v>3226</v>
      </c>
      <c r="G1211" s="206" t="s">
        <v>3220</v>
      </c>
      <c r="H1211" s="157" t="s">
        <v>2930</v>
      </c>
      <c r="I1211" s="155" t="s">
        <v>54</v>
      </c>
      <c r="J1211" s="128">
        <v>295</v>
      </c>
      <c r="K1211" s="128">
        <v>60</v>
      </c>
      <c r="L1211" s="128">
        <v>2860</v>
      </c>
      <c r="M1211" s="199">
        <f t="shared" si="18"/>
        <v>171600</v>
      </c>
      <c r="N1211" s="157" t="s">
        <v>3268</v>
      </c>
      <c r="O1211" s="157">
        <v>0</v>
      </c>
      <c r="P1211" s="205"/>
      <c r="Q1211" s="205"/>
      <c r="R1211" s="205"/>
      <c r="S1211" s="206"/>
    </row>
    <row r="1212" spans="1:19" ht="29.1" customHeight="1">
      <c r="A1212" s="166">
        <v>1208</v>
      </c>
      <c r="B1212" s="206"/>
      <c r="C1212" s="206"/>
      <c r="D1212" s="206"/>
      <c r="E1212" s="206"/>
      <c r="F1212" s="166" t="s">
        <v>3226</v>
      </c>
      <c r="G1212" s="206" t="s">
        <v>3220</v>
      </c>
      <c r="H1212" s="157" t="s">
        <v>1346</v>
      </c>
      <c r="I1212" s="155" t="s">
        <v>54</v>
      </c>
      <c r="J1212" s="128">
        <v>334</v>
      </c>
      <c r="K1212" s="128">
        <v>89</v>
      </c>
      <c r="L1212" s="128">
        <v>3250</v>
      </c>
      <c r="M1212" s="199">
        <f t="shared" si="18"/>
        <v>289250</v>
      </c>
      <c r="N1212" s="157" t="s">
        <v>3271</v>
      </c>
      <c r="O1212" s="157" t="s">
        <v>2109</v>
      </c>
      <c r="P1212" s="205"/>
      <c r="Q1212" s="205"/>
      <c r="R1212" s="205"/>
      <c r="S1212" s="206"/>
    </row>
    <row r="1213" spans="1:19" ht="29.1" customHeight="1">
      <c r="A1213" s="166">
        <v>1209</v>
      </c>
      <c r="B1213" s="206"/>
      <c r="C1213" s="206"/>
      <c r="D1213" s="206"/>
      <c r="E1213" s="206"/>
      <c r="F1213" s="166" t="s">
        <v>3226</v>
      </c>
      <c r="G1213" s="206" t="s">
        <v>3220</v>
      </c>
      <c r="H1213" s="157" t="s">
        <v>1327</v>
      </c>
      <c r="I1213" s="155" t="s">
        <v>54</v>
      </c>
      <c r="J1213" s="128">
        <v>511</v>
      </c>
      <c r="K1213" s="128">
        <v>319</v>
      </c>
      <c r="L1213" s="128">
        <v>520</v>
      </c>
      <c r="M1213" s="199">
        <f t="shared" si="18"/>
        <v>165880</v>
      </c>
      <c r="N1213" s="157" t="s">
        <v>3765</v>
      </c>
      <c r="O1213" s="157" t="s">
        <v>3766</v>
      </c>
      <c r="P1213" s="205"/>
      <c r="Q1213" s="205"/>
      <c r="R1213" s="205"/>
      <c r="S1213" s="206"/>
    </row>
    <row r="1214" spans="1:19" ht="29.1" customHeight="1">
      <c r="A1214" s="166">
        <v>1210</v>
      </c>
      <c r="B1214" s="206"/>
      <c r="C1214" s="206"/>
      <c r="D1214" s="206"/>
      <c r="E1214" s="206"/>
      <c r="F1214" s="166" t="s">
        <v>3226</v>
      </c>
      <c r="G1214" s="206" t="s">
        <v>3220</v>
      </c>
      <c r="H1214" s="157" t="s">
        <v>1330</v>
      </c>
      <c r="I1214" s="155" t="s">
        <v>54</v>
      </c>
      <c r="J1214" s="128">
        <v>836</v>
      </c>
      <c r="K1214" s="128">
        <v>604</v>
      </c>
      <c r="L1214" s="128">
        <v>2650</v>
      </c>
      <c r="M1214" s="199">
        <f t="shared" si="18"/>
        <v>1600600</v>
      </c>
      <c r="N1214" s="157" t="s">
        <v>3761</v>
      </c>
      <c r="O1214" s="157" t="s">
        <v>1835</v>
      </c>
      <c r="P1214" s="205"/>
      <c r="Q1214" s="205"/>
      <c r="R1214" s="205"/>
      <c r="S1214" s="206"/>
    </row>
    <row r="1215" spans="1:19" ht="29.1" customHeight="1">
      <c r="A1215" s="166">
        <v>1211</v>
      </c>
      <c r="B1215" s="206"/>
      <c r="C1215" s="206"/>
      <c r="D1215" s="206"/>
      <c r="E1215" s="206"/>
      <c r="F1215" s="166" t="s">
        <v>3226</v>
      </c>
      <c r="G1215" s="206" t="s">
        <v>3220</v>
      </c>
      <c r="H1215" s="157" t="s">
        <v>1331</v>
      </c>
      <c r="I1215" s="155" t="s">
        <v>54</v>
      </c>
      <c r="J1215" s="128">
        <v>831</v>
      </c>
      <c r="K1215" s="128">
        <v>511</v>
      </c>
      <c r="L1215" s="128">
        <v>3250</v>
      </c>
      <c r="M1215" s="199">
        <f t="shared" si="18"/>
        <v>1660750</v>
      </c>
      <c r="N1215" s="157" t="s">
        <v>3767</v>
      </c>
      <c r="O1215" s="157" t="s">
        <v>3966</v>
      </c>
      <c r="P1215" s="205"/>
      <c r="Q1215" s="205"/>
      <c r="R1215" s="205"/>
      <c r="S1215" s="206"/>
    </row>
    <row r="1216" spans="1:19" ht="29.1" customHeight="1">
      <c r="A1216" s="166">
        <v>1212</v>
      </c>
      <c r="B1216" s="206"/>
      <c r="C1216" s="206"/>
      <c r="D1216" s="206"/>
      <c r="E1216" s="206"/>
      <c r="F1216" s="166" t="s">
        <v>3226</v>
      </c>
      <c r="G1216" s="206" t="s">
        <v>3220</v>
      </c>
      <c r="H1216" s="157" t="s">
        <v>1344</v>
      </c>
      <c r="I1216" s="155" t="s">
        <v>55</v>
      </c>
      <c r="J1216" s="128">
        <v>372</v>
      </c>
      <c r="K1216" s="128">
        <v>125</v>
      </c>
      <c r="L1216" s="128">
        <v>3130</v>
      </c>
      <c r="M1216" s="199">
        <f t="shared" si="18"/>
        <v>391250</v>
      </c>
      <c r="N1216" s="157" t="s">
        <v>3191</v>
      </c>
      <c r="O1216" s="157">
        <v>0</v>
      </c>
      <c r="P1216" s="205"/>
      <c r="Q1216" s="205"/>
      <c r="R1216" s="205"/>
      <c r="S1216" s="206"/>
    </row>
    <row r="1217" spans="1:19" ht="29.1" customHeight="1">
      <c r="A1217" s="166">
        <v>1213</v>
      </c>
      <c r="B1217" s="206"/>
      <c r="C1217" s="206"/>
      <c r="D1217" s="206"/>
      <c r="E1217" s="206"/>
      <c r="F1217" s="166" t="s">
        <v>3226</v>
      </c>
      <c r="G1217" s="206" t="s">
        <v>3220</v>
      </c>
      <c r="H1217" s="157">
        <v>925</v>
      </c>
      <c r="I1217" s="155" t="s">
        <v>119</v>
      </c>
      <c r="J1217" s="128">
        <v>26609</v>
      </c>
      <c r="K1217" s="128">
        <v>2470</v>
      </c>
      <c r="L1217" s="128">
        <v>1180</v>
      </c>
      <c r="M1217" s="199">
        <f t="shared" si="18"/>
        <v>2914600</v>
      </c>
      <c r="N1217" s="157" t="s">
        <v>3191</v>
      </c>
      <c r="O1217" s="157">
        <v>0</v>
      </c>
      <c r="P1217" s="205"/>
      <c r="Q1217" s="205"/>
      <c r="R1217" s="205"/>
      <c r="S1217" s="206"/>
    </row>
    <row r="1218" spans="1:19" ht="29.1" customHeight="1">
      <c r="A1218" s="166">
        <v>1214</v>
      </c>
      <c r="B1218" s="206"/>
      <c r="C1218" s="206"/>
      <c r="D1218" s="206"/>
      <c r="E1218" s="206"/>
      <c r="F1218" s="166" t="s">
        <v>3226</v>
      </c>
      <c r="G1218" s="206" t="s">
        <v>3220</v>
      </c>
      <c r="H1218" s="157" t="s">
        <v>1400</v>
      </c>
      <c r="I1218" s="155" t="s">
        <v>119</v>
      </c>
      <c r="J1218" s="128">
        <v>570</v>
      </c>
      <c r="K1218" s="128">
        <v>404</v>
      </c>
      <c r="L1218" s="128">
        <v>1350</v>
      </c>
      <c r="M1218" s="199">
        <f t="shared" si="18"/>
        <v>545400</v>
      </c>
      <c r="N1218" s="157" t="s">
        <v>1821</v>
      </c>
      <c r="O1218" s="157">
        <v>0</v>
      </c>
      <c r="P1218" s="205"/>
      <c r="Q1218" s="205"/>
      <c r="R1218" s="205"/>
      <c r="S1218" s="206"/>
    </row>
    <row r="1219" spans="1:19" ht="29.1" customHeight="1">
      <c r="A1219" s="166">
        <v>1215</v>
      </c>
      <c r="B1219" s="206"/>
      <c r="C1219" s="206"/>
      <c r="D1219" s="206"/>
      <c r="E1219" s="206"/>
      <c r="F1219" s="166" t="s">
        <v>3226</v>
      </c>
      <c r="G1219" s="206" t="s">
        <v>3220</v>
      </c>
      <c r="H1219" s="157" t="s">
        <v>1342</v>
      </c>
      <c r="I1219" s="155" t="s">
        <v>119</v>
      </c>
      <c r="J1219" s="128">
        <v>420</v>
      </c>
      <c r="K1219" s="128">
        <v>230</v>
      </c>
      <c r="L1219" s="128">
        <v>1350</v>
      </c>
      <c r="M1219" s="199">
        <f t="shared" si="18"/>
        <v>310500</v>
      </c>
      <c r="N1219" s="157" t="s">
        <v>3768</v>
      </c>
      <c r="O1219" s="157">
        <v>0</v>
      </c>
      <c r="P1219" s="205"/>
      <c r="Q1219" s="205"/>
      <c r="R1219" s="205"/>
      <c r="S1219" s="206"/>
    </row>
    <row r="1220" spans="1:19" ht="29.1" customHeight="1">
      <c r="A1220" s="166">
        <v>1216</v>
      </c>
      <c r="B1220" s="206"/>
      <c r="C1220" s="206"/>
      <c r="D1220" s="206"/>
      <c r="E1220" s="206"/>
      <c r="F1220" s="166" t="s">
        <v>3226</v>
      </c>
      <c r="G1220" s="206" t="s">
        <v>3220</v>
      </c>
      <c r="H1220" s="157" t="s">
        <v>1374</v>
      </c>
      <c r="I1220" s="155" t="s">
        <v>55</v>
      </c>
      <c r="J1220" s="128">
        <v>2585</v>
      </c>
      <c r="K1220" s="128">
        <v>323</v>
      </c>
      <c r="L1220" s="128">
        <v>4660</v>
      </c>
      <c r="M1220" s="199">
        <f t="shared" si="18"/>
        <v>1505180</v>
      </c>
      <c r="N1220" s="157" t="s">
        <v>1812</v>
      </c>
      <c r="O1220" s="157" t="s">
        <v>2093</v>
      </c>
      <c r="P1220" s="205"/>
      <c r="Q1220" s="205"/>
      <c r="R1220" s="205"/>
      <c r="S1220" s="206"/>
    </row>
    <row r="1221" spans="1:19" ht="29.1" customHeight="1">
      <c r="A1221" s="166">
        <v>1217</v>
      </c>
      <c r="B1221" s="206"/>
      <c r="C1221" s="206"/>
      <c r="D1221" s="206"/>
      <c r="E1221" s="206"/>
      <c r="F1221" s="166" t="s">
        <v>3226</v>
      </c>
      <c r="G1221" s="206" t="s">
        <v>3220</v>
      </c>
      <c r="H1221" s="157" t="s">
        <v>2941</v>
      </c>
      <c r="I1221" s="155" t="s">
        <v>119</v>
      </c>
      <c r="J1221" s="128">
        <v>1795</v>
      </c>
      <c r="K1221" s="128">
        <v>211</v>
      </c>
      <c r="L1221" s="128">
        <v>1410</v>
      </c>
      <c r="M1221" s="199">
        <f t="shared" ref="M1221:M1284" si="19">K1221*L1221</f>
        <v>297510</v>
      </c>
      <c r="N1221" s="157" t="s">
        <v>1821</v>
      </c>
      <c r="O1221" s="157">
        <v>0</v>
      </c>
      <c r="P1221" s="205"/>
      <c r="Q1221" s="205"/>
      <c r="R1221" s="205"/>
      <c r="S1221" s="206"/>
    </row>
    <row r="1222" spans="1:19" ht="29.1" customHeight="1">
      <c r="A1222" s="166">
        <v>1218</v>
      </c>
      <c r="B1222" s="206"/>
      <c r="C1222" s="206"/>
      <c r="D1222" s="206"/>
      <c r="E1222" s="206"/>
      <c r="F1222" s="166" t="s">
        <v>3226</v>
      </c>
      <c r="G1222" s="206" t="s">
        <v>3220</v>
      </c>
      <c r="H1222" s="157" t="s">
        <v>2934</v>
      </c>
      <c r="I1222" s="155" t="s">
        <v>166</v>
      </c>
      <c r="J1222" s="128">
        <v>23551</v>
      </c>
      <c r="K1222" s="128">
        <v>5490</v>
      </c>
      <c r="L1222" s="128">
        <v>1450</v>
      </c>
      <c r="M1222" s="199">
        <f t="shared" si="19"/>
        <v>7960500</v>
      </c>
      <c r="N1222" s="157" t="s">
        <v>1821</v>
      </c>
      <c r="O1222" s="157">
        <v>0</v>
      </c>
      <c r="P1222" s="205"/>
      <c r="Q1222" s="205"/>
      <c r="R1222" s="205"/>
      <c r="S1222" s="206"/>
    </row>
    <row r="1223" spans="1:19" ht="29.1" customHeight="1">
      <c r="A1223" s="166">
        <v>1219</v>
      </c>
      <c r="B1223" s="206"/>
      <c r="C1223" s="206"/>
      <c r="D1223" s="206"/>
      <c r="E1223" s="206"/>
      <c r="F1223" s="166" t="s">
        <v>3226</v>
      </c>
      <c r="G1223" s="206" t="s">
        <v>3220</v>
      </c>
      <c r="H1223" s="157" t="s">
        <v>2932</v>
      </c>
      <c r="I1223" s="155" t="s">
        <v>55</v>
      </c>
      <c r="J1223" s="128">
        <v>4000</v>
      </c>
      <c r="K1223" s="128">
        <v>228</v>
      </c>
      <c r="L1223" s="128">
        <v>4770</v>
      </c>
      <c r="M1223" s="199">
        <f t="shared" si="19"/>
        <v>1087560</v>
      </c>
      <c r="N1223" s="157" t="s">
        <v>3660</v>
      </c>
      <c r="O1223" s="157" t="s">
        <v>3658</v>
      </c>
      <c r="P1223" s="205"/>
      <c r="Q1223" s="205"/>
      <c r="R1223" s="205"/>
      <c r="S1223" s="206"/>
    </row>
    <row r="1224" spans="1:19" ht="29.1" customHeight="1">
      <c r="A1224" s="166">
        <v>1220</v>
      </c>
      <c r="B1224" s="206"/>
      <c r="C1224" s="206"/>
      <c r="D1224" s="206"/>
      <c r="E1224" s="206"/>
      <c r="F1224" s="166" t="s">
        <v>3226</v>
      </c>
      <c r="G1224" s="206" t="s">
        <v>3220</v>
      </c>
      <c r="H1224" s="157" t="s">
        <v>1339</v>
      </c>
      <c r="I1224" s="155" t="s">
        <v>119</v>
      </c>
      <c r="J1224" s="128">
        <v>588</v>
      </c>
      <c r="K1224" s="128">
        <v>588</v>
      </c>
      <c r="L1224" s="128">
        <v>1350</v>
      </c>
      <c r="M1224" s="199">
        <f t="shared" si="19"/>
        <v>793800</v>
      </c>
      <c r="N1224" s="157" t="s">
        <v>3180</v>
      </c>
      <c r="O1224" s="157" t="s">
        <v>3192</v>
      </c>
      <c r="P1224" s="205"/>
      <c r="Q1224" s="205"/>
      <c r="R1224" s="205"/>
      <c r="S1224" s="206"/>
    </row>
    <row r="1225" spans="1:19" ht="29.1" customHeight="1">
      <c r="A1225" s="166">
        <v>1221</v>
      </c>
      <c r="B1225" s="206"/>
      <c r="C1225" s="206"/>
      <c r="D1225" s="206"/>
      <c r="E1225" s="206"/>
      <c r="F1225" s="166" t="s">
        <v>3226</v>
      </c>
      <c r="G1225" s="206" t="s">
        <v>3220</v>
      </c>
      <c r="H1225" s="157" t="s">
        <v>1369</v>
      </c>
      <c r="I1225" s="155" t="s">
        <v>55</v>
      </c>
      <c r="J1225" s="128">
        <v>3700</v>
      </c>
      <c r="K1225" s="128">
        <v>568</v>
      </c>
      <c r="L1225" s="128">
        <v>4770</v>
      </c>
      <c r="M1225" s="199">
        <f t="shared" si="19"/>
        <v>2709360</v>
      </c>
      <c r="N1225" s="157" t="s">
        <v>3660</v>
      </c>
      <c r="O1225" s="157" t="s">
        <v>3658</v>
      </c>
      <c r="P1225" s="205"/>
      <c r="Q1225" s="205"/>
      <c r="R1225" s="205"/>
      <c r="S1225" s="206"/>
    </row>
    <row r="1226" spans="1:19" ht="29.1" customHeight="1">
      <c r="A1226" s="166">
        <v>1222</v>
      </c>
      <c r="B1226" s="206"/>
      <c r="C1226" s="206"/>
      <c r="D1226" s="206"/>
      <c r="E1226" s="206"/>
      <c r="F1226" s="166" t="s">
        <v>3226</v>
      </c>
      <c r="G1226" s="206" t="s">
        <v>3220</v>
      </c>
      <c r="H1226" s="157" t="s">
        <v>1370</v>
      </c>
      <c r="I1226" s="155" t="s">
        <v>55</v>
      </c>
      <c r="J1226" s="128">
        <v>3210</v>
      </c>
      <c r="K1226" s="128">
        <v>674</v>
      </c>
      <c r="L1226" s="128">
        <v>4770</v>
      </c>
      <c r="M1226" s="199">
        <f t="shared" si="19"/>
        <v>3214980</v>
      </c>
      <c r="N1226" s="157" t="s">
        <v>3626</v>
      </c>
      <c r="O1226" s="157" t="s">
        <v>3967</v>
      </c>
      <c r="P1226" s="205"/>
      <c r="Q1226" s="205"/>
      <c r="R1226" s="205"/>
      <c r="S1226" s="206"/>
    </row>
    <row r="1227" spans="1:19" ht="29.1" customHeight="1">
      <c r="A1227" s="166">
        <v>1223</v>
      </c>
      <c r="B1227" s="206"/>
      <c r="C1227" s="206"/>
      <c r="D1227" s="206"/>
      <c r="E1227" s="206"/>
      <c r="F1227" s="166" t="s">
        <v>3226</v>
      </c>
      <c r="G1227" s="206" t="s">
        <v>3220</v>
      </c>
      <c r="H1227" s="157" t="s">
        <v>1371</v>
      </c>
      <c r="I1227" s="155" t="s">
        <v>55</v>
      </c>
      <c r="J1227" s="128">
        <v>2675</v>
      </c>
      <c r="K1227" s="128">
        <v>932</v>
      </c>
      <c r="L1227" s="128">
        <v>4770</v>
      </c>
      <c r="M1227" s="199">
        <f t="shared" si="19"/>
        <v>4445640</v>
      </c>
      <c r="N1227" s="157" t="s">
        <v>3769</v>
      </c>
      <c r="O1227" s="157" t="s">
        <v>2106</v>
      </c>
      <c r="P1227" s="205"/>
      <c r="Q1227" s="205"/>
      <c r="R1227" s="205"/>
      <c r="S1227" s="206"/>
    </row>
    <row r="1228" spans="1:19" ht="29.1" customHeight="1">
      <c r="A1228" s="166">
        <v>1224</v>
      </c>
      <c r="B1228" s="206"/>
      <c r="C1228" s="206"/>
      <c r="D1228" s="206"/>
      <c r="E1228" s="206"/>
      <c r="F1228" s="166" t="s">
        <v>3226</v>
      </c>
      <c r="G1228" s="206" t="s">
        <v>3220</v>
      </c>
      <c r="H1228" s="157" t="s">
        <v>1433</v>
      </c>
      <c r="I1228" s="155" t="s">
        <v>109</v>
      </c>
      <c r="J1228" s="128">
        <v>230</v>
      </c>
      <c r="K1228" s="128">
        <v>230</v>
      </c>
      <c r="L1228" s="128">
        <v>112</v>
      </c>
      <c r="M1228" s="199">
        <f t="shared" si="19"/>
        <v>25760</v>
      </c>
      <c r="N1228" s="157" t="s">
        <v>2099</v>
      </c>
      <c r="O1228" s="157" t="s">
        <v>3968</v>
      </c>
      <c r="P1228" s="205"/>
      <c r="Q1228" s="205"/>
      <c r="R1228" s="205"/>
      <c r="S1228" s="206"/>
    </row>
    <row r="1229" spans="1:19" ht="29.1" customHeight="1">
      <c r="A1229" s="166">
        <v>1225</v>
      </c>
      <c r="B1229" s="206"/>
      <c r="C1229" s="206"/>
      <c r="D1229" s="206"/>
      <c r="E1229" s="206"/>
      <c r="F1229" s="166" t="s">
        <v>3226</v>
      </c>
      <c r="G1229" s="206" t="s">
        <v>3220</v>
      </c>
      <c r="H1229" s="157" t="s">
        <v>1431</v>
      </c>
      <c r="I1229" s="155" t="s">
        <v>109</v>
      </c>
      <c r="J1229" s="128">
        <v>273</v>
      </c>
      <c r="K1229" s="128">
        <v>218</v>
      </c>
      <c r="L1229" s="128">
        <v>112</v>
      </c>
      <c r="M1229" s="199">
        <f t="shared" si="19"/>
        <v>24416</v>
      </c>
      <c r="N1229" s="157" t="s">
        <v>3191</v>
      </c>
      <c r="O1229" s="157">
        <v>0</v>
      </c>
      <c r="P1229" s="205"/>
      <c r="Q1229" s="205"/>
      <c r="R1229" s="205"/>
      <c r="S1229" s="206"/>
    </row>
    <row r="1230" spans="1:19" ht="29.1" customHeight="1">
      <c r="A1230" s="166">
        <v>1226</v>
      </c>
      <c r="B1230" s="206"/>
      <c r="C1230" s="206"/>
      <c r="D1230" s="206"/>
      <c r="E1230" s="206"/>
      <c r="F1230" s="166" t="s">
        <v>3226</v>
      </c>
      <c r="G1230" s="206" t="s">
        <v>3220</v>
      </c>
      <c r="H1230" s="157" t="s">
        <v>458</v>
      </c>
      <c r="I1230" s="155" t="s">
        <v>109</v>
      </c>
      <c r="J1230" s="128">
        <v>17383</v>
      </c>
      <c r="K1230" s="128">
        <v>790</v>
      </c>
      <c r="L1230" s="128">
        <v>307</v>
      </c>
      <c r="M1230" s="199">
        <f t="shared" si="19"/>
        <v>242530</v>
      </c>
      <c r="N1230" s="157" t="s">
        <v>2099</v>
      </c>
      <c r="O1230" s="157" t="s">
        <v>3969</v>
      </c>
      <c r="P1230" s="205"/>
      <c r="Q1230" s="205"/>
      <c r="R1230" s="205"/>
      <c r="S1230" s="206"/>
    </row>
    <row r="1231" spans="1:19" ht="29.1" customHeight="1">
      <c r="A1231" s="166">
        <v>1227</v>
      </c>
      <c r="B1231" s="206"/>
      <c r="C1231" s="206"/>
      <c r="D1231" s="206"/>
      <c r="E1231" s="206"/>
      <c r="F1231" s="166" t="s">
        <v>3226</v>
      </c>
      <c r="G1231" s="206" t="s">
        <v>3220</v>
      </c>
      <c r="H1231" s="157" t="s">
        <v>1352</v>
      </c>
      <c r="I1231" s="155" t="s">
        <v>54</v>
      </c>
      <c r="J1231" s="128">
        <v>562</v>
      </c>
      <c r="K1231" s="128">
        <v>511</v>
      </c>
      <c r="L1231" s="128">
        <v>2240</v>
      </c>
      <c r="M1231" s="199">
        <f t="shared" si="19"/>
        <v>1144640</v>
      </c>
      <c r="N1231" s="157" t="s">
        <v>3763</v>
      </c>
      <c r="O1231" s="157" t="s">
        <v>3770</v>
      </c>
      <c r="P1231" s="205"/>
      <c r="Q1231" s="205"/>
      <c r="R1231" s="205"/>
      <c r="S1231" s="206"/>
    </row>
    <row r="1232" spans="1:19" ht="29.1" customHeight="1">
      <c r="A1232" s="166">
        <v>1228</v>
      </c>
      <c r="B1232" s="206"/>
      <c r="C1232" s="206"/>
      <c r="D1232" s="206"/>
      <c r="E1232" s="206"/>
      <c r="F1232" s="166" t="s">
        <v>3226</v>
      </c>
      <c r="G1232" s="206" t="s">
        <v>3220</v>
      </c>
      <c r="H1232" s="157" t="s">
        <v>1430</v>
      </c>
      <c r="I1232" s="155" t="s">
        <v>109</v>
      </c>
      <c r="J1232" s="128">
        <v>30537</v>
      </c>
      <c r="K1232" s="128">
        <v>7596</v>
      </c>
      <c r="L1232" s="128">
        <v>398</v>
      </c>
      <c r="M1232" s="199">
        <f t="shared" si="19"/>
        <v>3023208</v>
      </c>
      <c r="N1232" s="157" t="s">
        <v>3342</v>
      </c>
      <c r="O1232" s="157" t="s">
        <v>3651</v>
      </c>
      <c r="P1232" s="205"/>
      <c r="Q1232" s="205"/>
      <c r="R1232" s="205"/>
      <c r="S1232" s="206"/>
    </row>
    <row r="1233" spans="1:19" ht="29.1" customHeight="1">
      <c r="A1233" s="166">
        <v>1229</v>
      </c>
      <c r="B1233" s="206"/>
      <c r="C1233" s="206"/>
      <c r="D1233" s="206"/>
      <c r="E1233" s="206"/>
      <c r="F1233" s="166" t="s">
        <v>3226</v>
      </c>
      <c r="G1233" s="206" t="s">
        <v>3220</v>
      </c>
      <c r="H1233" s="157" t="s">
        <v>1348</v>
      </c>
      <c r="I1233" s="155" t="s">
        <v>54</v>
      </c>
      <c r="J1233" s="128">
        <v>1630</v>
      </c>
      <c r="K1233" s="128">
        <v>1458</v>
      </c>
      <c r="L1233" s="128">
        <v>2550</v>
      </c>
      <c r="M1233" s="199">
        <f t="shared" si="19"/>
        <v>3717900</v>
      </c>
      <c r="N1233" s="157" t="s">
        <v>1812</v>
      </c>
      <c r="O1233" s="157" t="s">
        <v>1816</v>
      </c>
      <c r="P1233" s="205"/>
      <c r="Q1233" s="205"/>
      <c r="R1233" s="205"/>
      <c r="S1233" s="206"/>
    </row>
    <row r="1234" spans="1:19" ht="29.1" customHeight="1">
      <c r="A1234" s="166">
        <v>1230</v>
      </c>
      <c r="B1234" s="206"/>
      <c r="C1234" s="206"/>
      <c r="D1234" s="206"/>
      <c r="E1234" s="206"/>
      <c r="F1234" s="166" t="s">
        <v>3226</v>
      </c>
      <c r="G1234" s="206" t="s">
        <v>3220</v>
      </c>
      <c r="H1234" s="157" t="s">
        <v>1347</v>
      </c>
      <c r="I1234" s="155" t="s">
        <v>54</v>
      </c>
      <c r="J1234" s="128">
        <v>1220</v>
      </c>
      <c r="K1234" s="128">
        <v>999</v>
      </c>
      <c r="L1234" s="128">
        <v>418</v>
      </c>
      <c r="M1234" s="199">
        <f t="shared" si="19"/>
        <v>417582</v>
      </c>
      <c r="N1234" s="157" t="s">
        <v>1812</v>
      </c>
      <c r="O1234" s="157" t="s">
        <v>1816</v>
      </c>
      <c r="P1234" s="205"/>
      <c r="Q1234" s="205"/>
      <c r="R1234" s="205"/>
      <c r="S1234" s="206"/>
    </row>
    <row r="1235" spans="1:19" ht="29.1" customHeight="1">
      <c r="A1235" s="166">
        <v>1231</v>
      </c>
      <c r="B1235" s="206"/>
      <c r="C1235" s="206"/>
      <c r="D1235" s="206"/>
      <c r="E1235" s="206"/>
      <c r="F1235" s="166" t="s">
        <v>3226</v>
      </c>
      <c r="G1235" s="206" t="s">
        <v>3220</v>
      </c>
      <c r="H1235" s="157" t="s">
        <v>1328</v>
      </c>
      <c r="I1235" s="155" t="s">
        <v>54</v>
      </c>
      <c r="J1235" s="128">
        <v>1468</v>
      </c>
      <c r="K1235" s="128">
        <v>1343</v>
      </c>
      <c r="L1235" s="128">
        <v>475</v>
      </c>
      <c r="M1235" s="199">
        <f t="shared" si="19"/>
        <v>637925</v>
      </c>
      <c r="N1235" s="157" t="s">
        <v>3765</v>
      </c>
      <c r="O1235" s="157" t="s">
        <v>3766</v>
      </c>
      <c r="P1235" s="205"/>
      <c r="Q1235" s="205"/>
      <c r="R1235" s="205"/>
      <c r="S1235" s="206"/>
    </row>
    <row r="1236" spans="1:19" ht="29.1" customHeight="1">
      <c r="A1236" s="166">
        <v>1232</v>
      </c>
      <c r="B1236" s="206"/>
      <c r="C1236" s="206"/>
      <c r="D1236" s="206"/>
      <c r="E1236" s="206"/>
      <c r="F1236" s="166" t="s">
        <v>3226</v>
      </c>
      <c r="G1236" s="206" t="s">
        <v>3220</v>
      </c>
      <c r="H1236" s="157" t="s">
        <v>1429</v>
      </c>
      <c r="I1236" s="155" t="s">
        <v>109</v>
      </c>
      <c r="J1236" s="128">
        <v>7873</v>
      </c>
      <c r="K1236" s="128">
        <v>1408</v>
      </c>
      <c r="L1236" s="128">
        <v>358</v>
      </c>
      <c r="M1236" s="199">
        <f t="shared" si="19"/>
        <v>504064</v>
      </c>
      <c r="N1236" s="157" t="s">
        <v>3660</v>
      </c>
      <c r="O1236" s="157" t="s">
        <v>3658</v>
      </c>
      <c r="P1236" s="205"/>
      <c r="Q1236" s="205"/>
      <c r="R1236" s="205"/>
      <c r="S1236" s="206"/>
    </row>
    <row r="1237" spans="1:19" ht="29.1" customHeight="1">
      <c r="A1237" s="166">
        <v>1233</v>
      </c>
      <c r="B1237" s="206"/>
      <c r="C1237" s="206"/>
      <c r="D1237" s="206"/>
      <c r="E1237" s="206"/>
      <c r="F1237" s="166" t="s">
        <v>3226</v>
      </c>
      <c r="G1237" s="206" t="s">
        <v>3220</v>
      </c>
      <c r="H1237" s="157" t="s">
        <v>1329</v>
      </c>
      <c r="I1237" s="155" t="s">
        <v>54</v>
      </c>
      <c r="J1237" s="128">
        <v>1626</v>
      </c>
      <c r="K1237" s="128">
        <v>1010</v>
      </c>
      <c r="L1237" s="128">
        <v>2650</v>
      </c>
      <c r="M1237" s="199">
        <f t="shared" si="19"/>
        <v>2676500</v>
      </c>
      <c r="N1237" s="157" t="s">
        <v>3761</v>
      </c>
      <c r="O1237" s="157" t="s">
        <v>1835</v>
      </c>
      <c r="P1237" s="205"/>
      <c r="Q1237" s="205"/>
      <c r="R1237" s="205"/>
      <c r="S1237" s="206"/>
    </row>
    <row r="1238" spans="1:19" ht="29.1" customHeight="1">
      <c r="A1238" s="166">
        <v>1234</v>
      </c>
      <c r="B1238" s="206"/>
      <c r="C1238" s="206"/>
      <c r="D1238" s="206"/>
      <c r="E1238" s="206"/>
      <c r="F1238" s="166" t="s">
        <v>3226</v>
      </c>
      <c r="G1238" s="206" t="s">
        <v>3220</v>
      </c>
      <c r="H1238" s="157" t="s">
        <v>1324</v>
      </c>
      <c r="I1238" s="155" t="s">
        <v>54</v>
      </c>
      <c r="J1238" s="128">
        <v>167</v>
      </c>
      <c r="K1238" s="128">
        <v>1</v>
      </c>
      <c r="L1238" s="128">
        <v>2650</v>
      </c>
      <c r="M1238" s="199">
        <v>2650</v>
      </c>
      <c r="N1238" s="157" t="s">
        <v>3771</v>
      </c>
      <c r="O1238" s="157">
        <v>0</v>
      </c>
      <c r="P1238" s="205"/>
      <c r="Q1238" s="205"/>
      <c r="R1238" s="205"/>
      <c r="S1238" s="206"/>
    </row>
    <row r="1239" spans="1:19" ht="29.1" customHeight="1">
      <c r="A1239" s="166">
        <v>1235</v>
      </c>
      <c r="B1239" s="206"/>
      <c r="C1239" s="206"/>
      <c r="D1239" s="206"/>
      <c r="E1239" s="206"/>
      <c r="F1239" s="166" t="s">
        <v>3226</v>
      </c>
      <c r="G1239" s="206" t="s">
        <v>3220</v>
      </c>
      <c r="H1239" s="157" t="s">
        <v>1323</v>
      </c>
      <c r="I1239" s="155" t="s">
        <v>54</v>
      </c>
      <c r="J1239" s="128">
        <v>235</v>
      </c>
      <c r="K1239" s="128">
        <v>1</v>
      </c>
      <c r="L1239" s="128">
        <v>2650</v>
      </c>
      <c r="M1239" s="199">
        <f t="shared" si="19"/>
        <v>2650</v>
      </c>
      <c r="N1239" s="157" t="s">
        <v>3771</v>
      </c>
      <c r="O1239" s="157">
        <v>0</v>
      </c>
      <c r="P1239" s="205"/>
      <c r="Q1239" s="205"/>
      <c r="R1239" s="205"/>
      <c r="S1239" s="206"/>
    </row>
    <row r="1240" spans="1:19" ht="29.1" customHeight="1">
      <c r="A1240" s="166">
        <v>1236</v>
      </c>
      <c r="B1240" s="206"/>
      <c r="C1240" s="206"/>
      <c r="D1240" s="206"/>
      <c r="E1240" s="206"/>
      <c r="F1240" s="166" t="s">
        <v>3226</v>
      </c>
      <c r="G1240" s="206" t="s">
        <v>3220</v>
      </c>
      <c r="H1240" s="157" t="s">
        <v>1325</v>
      </c>
      <c r="I1240" s="155" t="s">
        <v>54</v>
      </c>
      <c r="J1240" s="128">
        <v>69</v>
      </c>
      <c r="K1240" s="128">
        <v>11</v>
      </c>
      <c r="L1240" s="128">
        <v>1350</v>
      </c>
      <c r="M1240" s="199">
        <f t="shared" si="19"/>
        <v>14850</v>
      </c>
      <c r="N1240" s="157" t="s">
        <v>3771</v>
      </c>
      <c r="O1240" s="157">
        <v>0</v>
      </c>
      <c r="P1240" s="205"/>
      <c r="Q1240" s="205"/>
      <c r="R1240" s="205"/>
      <c r="S1240" s="206"/>
    </row>
    <row r="1241" spans="1:19" ht="29.1" customHeight="1">
      <c r="A1241" s="166">
        <v>1237</v>
      </c>
      <c r="B1241" s="206"/>
      <c r="C1241" s="206"/>
      <c r="D1241" s="206"/>
      <c r="E1241" s="206"/>
      <c r="F1241" s="166" t="s">
        <v>3226</v>
      </c>
      <c r="G1241" s="206" t="s">
        <v>3220</v>
      </c>
      <c r="H1241" s="157" t="s">
        <v>1326</v>
      </c>
      <c r="I1241" s="155" t="s">
        <v>54</v>
      </c>
      <c r="J1241" s="128">
        <v>199</v>
      </c>
      <c r="K1241" s="128">
        <v>7</v>
      </c>
      <c r="L1241" s="128">
        <v>1350</v>
      </c>
      <c r="M1241" s="199">
        <f t="shared" si="19"/>
        <v>9450</v>
      </c>
      <c r="N1241" s="157" t="s">
        <v>3771</v>
      </c>
      <c r="O1241" s="157">
        <v>0</v>
      </c>
      <c r="P1241" s="205"/>
      <c r="Q1241" s="205"/>
      <c r="R1241" s="205"/>
      <c r="S1241" s="206"/>
    </row>
    <row r="1242" spans="1:19" ht="29.1" customHeight="1">
      <c r="A1242" s="166">
        <v>1238</v>
      </c>
      <c r="B1242" s="206"/>
      <c r="C1242" s="206"/>
      <c r="D1242" s="206"/>
      <c r="E1242" s="206"/>
      <c r="F1242" s="166" t="s">
        <v>3226</v>
      </c>
      <c r="G1242" s="206" t="s">
        <v>3220</v>
      </c>
      <c r="H1242" s="157" t="s">
        <v>1332</v>
      </c>
      <c r="I1242" s="155" t="s">
        <v>54</v>
      </c>
      <c r="J1242" s="128">
        <v>2720</v>
      </c>
      <c r="K1242" s="128">
        <v>400</v>
      </c>
      <c r="L1242" s="128">
        <v>3250</v>
      </c>
      <c r="M1242" s="199">
        <f t="shared" si="19"/>
        <v>1300000</v>
      </c>
      <c r="N1242" s="157" t="s">
        <v>1812</v>
      </c>
      <c r="O1242" s="157" t="s">
        <v>1816</v>
      </c>
      <c r="P1242" s="205"/>
      <c r="Q1242" s="205"/>
      <c r="R1242" s="205"/>
      <c r="S1242" s="206"/>
    </row>
    <row r="1243" spans="1:19" ht="29.1" customHeight="1">
      <c r="A1243" s="166">
        <v>1239</v>
      </c>
      <c r="B1243" s="206"/>
      <c r="C1243" s="206"/>
      <c r="D1243" s="206"/>
      <c r="E1243" s="206"/>
      <c r="F1243" s="166" t="s">
        <v>3226</v>
      </c>
      <c r="G1243" s="206" t="s">
        <v>3220</v>
      </c>
      <c r="H1243" s="157" t="s">
        <v>1343</v>
      </c>
      <c r="I1243" s="155" t="s">
        <v>55</v>
      </c>
      <c r="J1243" s="128">
        <v>587</v>
      </c>
      <c r="K1243" s="128">
        <v>587</v>
      </c>
      <c r="L1243" s="128">
        <v>3250</v>
      </c>
      <c r="M1243" s="199">
        <f t="shared" si="19"/>
        <v>1907750</v>
      </c>
      <c r="N1243" s="157" t="s">
        <v>3772</v>
      </c>
      <c r="O1243" s="157" t="s">
        <v>2025</v>
      </c>
      <c r="P1243" s="205"/>
      <c r="Q1243" s="205"/>
      <c r="R1243" s="205"/>
      <c r="S1243" s="206"/>
    </row>
    <row r="1244" spans="1:19" ht="29.1" customHeight="1">
      <c r="A1244" s="166">
        <v>1240</v>
      </c>
      <c r="B1244" s="206"/>
      <c r="C1244" s="206"/>
      <c r="D1244" s="206"/>
      <c r="E1244" s="206"/>
      <c r="F1244" s="166" t="s">
        <v>3226</v>
      </c>
      <c r="G1244" s="206" t="s">
        <v>3220</v>
      </c>
      <c r="H1244" s="157" t="s">
        <v>1333</v>
      </c>
      <c r="I1244" s="155" t="s">
        <v>54</v>
      </c>
      <c r="J1244" s="128">
        <v>589</v>
      </c>
      <c r="K1244" s="128">
        <v>462</v>
      </c>
      <c r="L1244" s="128">
        <v>1350</v>
      </c>
      <c r="M1244" s="199">
        <f t="shared" si="19"/>
        <v>623700</v>
      </c>
      <c r="N1244" s="157" t="s">
        <v>1812</v>
      </c>
      <c r="O1244" s="157" t="s">
        <v>2117</v>
      </c>
      <c r="P1244" s="205"/>
      <c r="Q1244" s="205"/>
      <c r="R1244" s="205"/>
      <c r="S1244" s="206"/>
    </row>
    <row r="1245" spans="1:19" ht="29.1" customHeight="1">
      <c r="A1245" s="166">
        <v>1241</v>
      </c>
      <c r="B1245" s="206"/>
      <c r="C1245" s="206"/>
      <c r="D1245" s="206"/>
      <c r="E1245" s="206"/>
      <c r="F1245" s="166" t="s">
        <v>3226</v>
      </c>
      <c r="G1245" s="206" t="s">
        <v>3220</v>
      </c>
      <c r="H1245" s="157" t="s">
        <v>1345</v>
      </c>
      <c r="I1245" s="155" t="s">
        <v>55</v>
      </c>
      <c r="J1245" s="128">
        <v>241</v>
      </c>
      <c r="K1245" s="128">
        <v>241</v>
      </c>
      <c r="L1245" s="128">
        <v>1350</v>
      </c>
      <c r="M1245" s="199">
        <f t="shared" si="19"/>
        <v>325350</v>
      </c>
      <c r="N1245" s="157" t="s">
        <v>3191</v>
      </c>
      <c r="O1245" s="157">
        <v>0</v>
      </c>
      <c r="P1245" s="205"/>
      <c r="Q1245" s="205"/>
      <c r="R1245" s="205"/>
      <c r="S1245" s="206"/>
    </row>
    <row r="1246" spans="1:19" ht="29.1" customHeight="1">
      <c r="A1246" s="166">
        <v>1242</v>
      </c>
      <c r="B1246" s="206"/>
      <c r="C1246" s="206"/>
      <c r="D1246" s="206"/>
      <c r="E1246" s="206"/>
      <c r="F1246" s="166" t="s">
        <v>3226</v>
      </c>
      <c r="G1246" s="206" t="s">
        <v>3220</v>
      </c>
      <c r="H1246" s="157" t="s">
        <v>1335</v>
      </c>
      <c r="I1246" s="155" t="s">
        <v>54</v>
      </c>
      <c r="J1246" s="128">
        <v>27</v>
      </c>
      <c r="K1246" s="128">
        <v>6</v>
      </c>
      <c r="L1246" s="128">
        <v>1350</v>
      </c>
      <c r="M1246" s="199">
        <f t="shared" si="19"/>
        <v>8100</v>
      </c>
      <c r="N1246" s="157" t="s">
        <v>3179</v>
      </c>
      <c r="O1246" s="157">
        <v>0</v>
      </c>
      <c r="P1246" s="205"/>
      <c r="Q1246" s="205"/>
      <c r="R1246" s="205"/>
      <c r="S1246" s="206"/>
    </row>
    <row r="1247" spans="1:19" ht="29.1" customHeight="1">
      <c r="A1247" s="166">
        <v>1243</v>
      </c>
      <c r="B1247" s="206"/>
      <c r="C1247" s="206"/>
      <c r="D1247" s="206"/>
      <c r="E1247" s="206"/>
      <c r="F1247" s="166" t="s">
        <v>3226</v>
      </c>
      <c r="G1247" s="206" t="s">
        <v>3220</v>
      </c>
      <c r="H1247" s="157" t="s">
        <v>1336</v>
      </c>
      <c r="I1247" s="155" t="s">
        <v>54</v>
      </c>
      <c r="J1247" s="128">
        <v>3</v>
      </c>
      <c r="K1247" s="128">
        <v>3</v>
      </c>
      <c r="L1247" s="128">
        <v>1350</v>
      </c>
      <c r="M1247" s="199">
        <f t="shared" si="19"/>
        <v>4050</v>
      </c>
      <c r="N1247" s="157" t="s">
        <v>3179</v>
      </c>
      <c r="O1247" s="157">
        <v>0</v>
      </c>
      <c r="P1247" s="205"/>
      <c r="Q1247" s="205"/>
      <c r="R1247" s="205"/>
      <c r="S1247" s="206"/>
    </row>
    <row r="1248" spans="1:19" ht="29.1" customHeight="1">
      <c r="A1248" s="166">
        <v>1244</v>
      </c>
      <c r="B1248" s="206"/>
      <c r="C1248" s="206"/>
      <c r="D1248" s="206"/>
      <c r="E1248" s="206"/>
      <c r="F1248" s="166" t="s">
        <v>3226</v>
      </c>
      <c r="G1248" s="206" t="s">
        <v>3220</v>
      </c>
      <c r="H1248" s="157" t="s">
        <v>1334</v>
      </c>
      <c r="I1248" s="155" t="s">
        <v>54</v>
      </c>
      <c r="J1248" s="128">
        <v>3</v>
      </c>
      <c r="K1248" s="128">
        <v>3</v>
      </c>
      <c r="L1248" s="128">
        <v>1350</v>
      </c>
      <c r="M1248" s="199">
        <f t="shared" si="19"/>
        <v>4050</v>
      </c>
      <c r="N1248" s="157" t="s">
        <v>3191</v>
      </c>
      <c r="O1248" s="157">
        <v>0</v>
      </c>
      <c r="P1248" s="205"/>
      <c r="Q1248" s="205"/>
      <c r="R1248" s="205"/>
      <c r="S1248" s="206"/>
    </row>
    <row r="1249" spans="1:19" ht="29.1" customHeight="1">
      <c r="A1249" s="166">
        <v>1245</v>
      </c>
      <c r="B1249" s="206"/>
      <c r="C1249" s="206"/>
      <c r="D1249" s="206"/>
      <c r="E1249" s="206"/>
      <c r="F1249" s="166" t="s">
        <v>3226</v>
      </c>
      <c r="G1249" s="206" t="s">
        <v>3220</v>
      </c>
      <c r="H1249" s="157" t="s">
        <v>1338</v>
      </c>
      <c r="I1249" s="155" t="s">
        <v>54</v>
      </c>
      <c r="J1249" s="128">
        <v>20</v>
      </c>
      <c r="K1249" s="128">
        <v>9</v>
      </c>
      <c r="L1249" s="128">
        <v>1350</v>
      </c>
      <c r="M1249" s="199">
        <f t="shared" si="19"/>
        <v>12150</v>
      </c>
      <c r="N1249" s="157" t="s">
        <v>3179</v>
      </c>
      <c r="O1249" s="157">
        <v>0</v>
      </c>
      <c r="P1249" s="205"/>
      <c r="Q1249" s="205"/>
      <c r="R1249" s="205"/>
      <c r="S1249" s="206"/>
    </row>
    <row r="1250" spans="1:19" ht="29.1" customHeight="1">
      <c r="A1250" s="166">
        <v>1246</v>
      </c>
      <c r="B1250" s="206"/>
      <c r="C1250" s="206"/>
      <c r="D1250" s="206"/>
      <c r="E1250" s="206"/>
      <c r="F1250" s="166" t="s">
        <v>3226</v>
      </c>
      <c r="G1250" s="206" t="s">
        <v>3220</v>
      </c>
      <c r="H1250" s="157" t="s">
        <v>1060</v>
      </c>
      <c r="I1250" s="155" t="s">
        <v>54</v>
      </c>
      <c r="J1250" s="128">
        <v>637</v>
      </c>
      <c r="K1250" s="128">
        <v>211</v>
      </c>
      <c r="L1250" s="128">
        <v>3250</v>
      </c>
      <c r="M1250" s="199">
        <f t="shared" si="19"/>
        <v>685750</v>
      </c>
      <c r="N1250" s="157" t="s">
        <v>3773</v>
      </c>
      <c r="O1250" s="157" t="s">
        <v>3774</v>
      </c>
      <c r="P1250" s="205"/>
      <c r="Q1250" s="205"/>
      <c r="R1250" s="205"/>
      <c r="S1250" s="206"/>
    </row>
    <row r="1251" spans="1:19" ht="29.1" customHeight="1">
      <c r="A1251" s="166">
        <v>1247</v>
      </c>
      <c r="B1251" s="206"/>
      <c r="C1251" s="206"/>
      <c r="D1251" s="206"/>
      <c r="E1251" s="206"/>
      <c r="F1251" s="166" t="s">
        <v>3226</v>
      </c>
      <c r="G1251" s="206" t="s">
        <v>3220</v>
      </c>
      <c r="H1251" s="157" t="s">
        <v>1337</v>
      </c>
      <c r="I1251" s="155" t="s">
        <v>54</v>
      </c>
      <c r="J1251" s="128">
        <v>44</v>
      </c>
      <c r="K1251" s="128">
        <v>44</v>
      </c>
      <c r="L1251" s="128">
        <v>3250</v>
      </c>
      <c r="M1251" s="199">
        <f t="shared" si="19"/>
        <v>143000</v>
      </c>
      <c r="N1251" s="157" t="s">
        <v>3191</v>
      </c>
      <c r="O1251" s="157">
        <v>0</v>
      </c>
      <c r="P1251" s="205"/>
      <c r="Q1251" s="205"/>
      <c r="R1251" s="205"/>
      <c r="S1251" s="206"/>
    </row>
    <row r="1252" spans="1:19" ht="29.1" customHeight="1">
      <c r="A1252" s="166">
        <v>1248</v>
      </c>
      <c r="B1252" s="206"/>
      <c r="C1252" s="206"/>
      <c r="D1252" s="206"/>
      <c r="E1252" s="206"/>
      <c r="F1252" s="166" t="s">
        <v>3226</v>
      </c>
      <c r="G1252" s="206" t="s">
        <v>3220</v>
      </c>
      <c r="H1252" s="157" t="s">
        <v>1341</v>
      </c>
      <c r="I1252" s="155" t="s">
        <v>55</v>
      </c>
      <c r="J1252" s="128">
        <v>802</v>
      </c>
      <c r="K1252" s="128">
        <v>802</v>
      </c>
      <c r="L1252" s="128">
        <v>1350</v>
      </c>
      <c r="M1252" s="199">
        <f t="shared" si="19"/>
        <v>1082700</v>
      </c>
      <c r="N1252" s="157" t="s">
        <v>3342</v>
      </c>
      <c r="O1252" s="157" t="s">
        <v>3651</v>
      </c>
      <c r="P1252" s="205"/>
      <c r="Q1252" s="205"/>
      <c r="R1252" s="205"/>
      <c r="S1252" s="206"/>
    </row>
    <row r="1253" spans="1:19" ht="29.1" customHeight="1">
      <c r="A1253" s="166">
        <v>1249</v>
      </c>
      <c r="B1253" s="206"/>
      <c r="C1253" s="206"/>
      <c r="D1253" s="206"/>
      <c r="E1253" s="206"/>
      <c r="F1253" s="166" t="s">
        <v>3226</v>
      </c>
      <c r="G1253" s="206" t="s">
        <v>3220</v>
      </c>
      <c r="H1253" s="157" t="s">
        <v>1340</v>
      </c>
      <c r="I1253" s="155" t="s">
        <v>55</v>
      </c>
      <c r="J1253" s="128">
        <v>474</v>
      </c>
      <c r="K1253" s="128">
        <v>101</v>
      </c>
      <c r="L1253" s="128">
        <v>3250</v>
      </c>
      <c r="M1253" s="199">
        <f t="shared" si="19"/>
        <v>328250</v>
      </c>
      <c r="N1253" s="157" t="s">
        <v>3342</v>
      </c>
      <c r="O1253" s="157" t="s">
        <v>3651</v>
      </c>
      <c r="P1253" s="205"/>
      <c r="Q1253" s="205"/>
      <c r="R1253" s="205"/>
      <c r="S1253" s="206"/>
    </row>
    <row r="1254" spans="1:19" ht="29.1" customHeight="1">
      <c r="A1254" s="166">
        <v>1250</v>
      </c>
      <c r="B1254" s="206"/>
      <c r="C1254" s="206"/>
      <c r="D1254" s="206"/>
      <c r="E1254" s="206"/>
      <c r="F1254" s="166" t="s">
        <v>3226</v>
      </c>
      <c r="G1254" s="206" t="s">
        <v>3220</v>
      </c>
      <c r="H1254" s="157" t="s">
        <v>1321</v>
      </c>
      <c r="I1254" s="155" t="s">
        <v>55</v>
      </c>
      <c r="J1254" s="128">
        <v>1172</v>
      </c>
      <c r="K1254" s="128">
        <v>11</v>
      </c>
      <c r="L1254" s="128">
        <v>3250</v>
      </c>
      <c r="M1254" s="199">
        <f t="shared" si="19"/>
        <v>35750</v>
      </c>
      <c r="N1254" s="157" t="s">
        <v>3769</v>
      </c>
      <c r="O1254" s="157" t="s">
        <v>3775</v>
      </c>
      <c r="P1254" s="205"/>
      <c r="Q1254" s="205"/>
      <c r="R1254" s="205"/>
      <c r="S1254" s="206"/>
    </row>
    <row r="1255" spans="1:19" ht="29.1" customHeight="1">
      <c r="A1255" s="166">
        <v>1251</v>
      </c>
      <c r="B1255" s="206"/>
      <c r="C1255" s="206"/>
      <c r="D1255" s="206"/>
      <c r="E1255" s="206"/>
      <c r="F1255" s="166" t="s">
        <v>3226</v>
      </c>
      <c r="G1255" s="206" t="s">
        <v>3220</v>
      </c>
      <c r="H1255" s="157" t="s">
        <v>1322</v>
      </c>
      <c r="I1255" s="155" t="s">
        <v>55</v>
      </c>
      <c r="J1255" s="128">
        <v>38</v>
      </c>
      <c r="K1255" s="128">
        <v>33</v>
      </c>
      <c r="L1255" s="128">
        <v>3250</v>
      </c>
      <c r="M1255" s="199">
        <f t="shared" si="19"/>
        <v>107250</v>
      </c>
      <c r="N1255" s="157" t="s">
        <v>3191</v>
      </c>
      <c r="O1255" s="157">
        <v>0</v>
      </c>
      <c r="P1255" s="205"/>
      <c r="Q1255" s="205"/>
      <c r="R1255" s="205"/>
      <c r="S1255" s="206"/>
    </row>
    <row r="1256" spans="1:19" ht="29.1" customHeight="1">
      <c r="A1256" s="166">
        <v>1252</v>
      </c>
      <c r="B1256" s="206"/>
      <c r="C1256" s="206"/>
      <c r="D1256" s="206"/>
      <c r="E1256" s="206"/>
      <c r="F1256" s="166" t="s">
        <v>3226</v>
      </c>
      <c r="G1256" s="206" t="s">
        <v>3220</v>
      </c>
      <c r="H1256" s="157" t="s">
        <v>1320</v>
      </c>
      <c r="I1256" s="155" t="s">
        <v>119</v>
      </c>
      <c r="J1256" s="128">
        <v>331</v>
      </c>
      <c r="K1256" s="128">
        <v>66</v>
      </c>
      <c r="L1256" s="128">
        <v>1350</v>
      </c>
      <c r="M1256" s="199">
        <f t="shared" si="19"/>
        <v>89100</v>
      </c>
      <c r="N1256" s="157" t="s">
        <v>3776</v>
      </c>
      <c r="O1256" s="157" t="s">
        <v>3775</v>
      </c>
      <c r="P1256" s="205"/>
      <c r="Q1256" s="205"/>
      <c r="R1256" s="205"/>
      <c r="S1256" s="206"/>
    </row>
    <row r="1257" spans="1:19" ht="29.1" customHeight="1">
      <c r="A1257" s="166">
        <v>1253</v>
      </c>
      <c r="B1257" s="206"/>
      <c r="C1257" s="206"/>
      <c r="D1257" s="206"/>
      <c r="E1257" s="206"/>
      <c r="F1257" s="166" t="s">
        <v>3226</v>
      </c>
      <c r="G1257" s="206" t="s">
        <v>3220</v>
      </c>
      <c r="H1257" s="157" t="s">
        <v>1399</v>
      </c>
      <c r="I1257" s="155" t="s">
        <v>119</v>
      </c>
      <c r="J1257" s="128">
        <v>760</v>
      </c>
      <c r="K1257" s="128">
        <v>386</v>
      </c>
      <c r="L1257" s="128">
        <v>1350</v>
      </c>
      <c r="M1257" s="199">
        <f t="shared" si="19"/>
        <v>521100</v>
      </c>
      <c r="N1257" s="157" t="s">
        <v>1821</v>
      </c>
      <c r="O1257" s="157">
        <v>0</v>
      </c>
      <c r="P1257" s="205"/>
      <c r="Q1257" s="205"/>
      <c r="R1257" s="205"/>
      <c r="S1257" s="206"/>
    </row>
    <row r="1258" spans="1:19" ht="29.1" customHeight="1">
      <c r="A1258" s="166">
        <v>1254</v>
      </c>
      <c r="B1258" s="206"/>
      <c r="C1258" s="206"/>
      <c r="D1258" s="206"/>
      <c r="E1258" s="206"/>
      <c r="F1258" s="166" t="s">
        <v>3226</v>
      </c>
      <c r="G1258" s="206" t="s">
        <v>3220</v>
      </c>
      <c r="H1258" s="157" t="s">
        <v>1372</v>
      </c>
      <c r="I1258" s="155" t="s">
        <v>55</v>
      </c>
      <c r="J1258" s="128">
        <v>1995</v>
      </c>
      <c r="K1258" s="128">
        <v>1128</v>
      </c>
      <c r="L1258" s="128">
        <v>4770</v>
      </c>
      <c r="M1258" s="199">
        <f t="shared" si="19"/>
        <v>5380560</v>
      </c>
      <c r="N1258" s="157" t="s">
        <v>3622</v>
      </c>
      <c r="O1258" s="157" t="s">
        <v>3624</v>
      </c>
      <c r="P1258" s="205"/>
      <c r="Q1258" s="205"/>
      <c r="R1258" s="205"/>
      <c r="S1258" s="206"/>
    </row>
    <row r="1259" spans="1:19" ht="29.1" customHeight="1">
      <c r="A1259" s="166">
        <v>1255</v>
      </c>
      <c r="B1259" s="206"/>
      <c r="C1259" s="206"/>
      <c r="D1259" s="206"/>
      <c r="E1259" s="206"/>
      <c r="F1259" s="166" t="s">
        <v>3226</v>
      </c>
      <c r="G1259" s="206" t="s">
        <v>3220</v>
      </c>
      <c r="H1259" s="157" t="s">
        <v>1373</v>
      </c>
      <c r="I1259" s="155" t="s">
        <v>55</v>
      </c>
      <c r="J1259" s="128">
        <v>1120</v>
      </c>
      <c r="K1259" s="128">
        <v>1064</v>
      </c>
      <c r="L1259" s="128">
        <v>4770</v>
      </c>
      <c r="M1259" s="199">
        <f t="shared" si="19"/>
        <v>5075280</v>
      </c>
      <c r="N1259" s="157" t="s">
        <v>3622</v>
      </c>
      <c r="O1259" s="157" t="s">
        <v>3624</v>
      </c>
      <c r="P1259" s="205"/>
      <c r="Q1259" s="205"/>
      <c r="R1259" s="205"/>
      <c r="S1259" s="206"/>
    </row>
    <row r="1260" spans="1:19" ht="29.1" customHeight="1">
      <c r="A1260" s="166">
        <v>1256</v>
      </c>
      <c r="B1260" s="206"/>
      <c r="C1260" s="206"/>
      <c r="D1260" s="206"/>
      <c r="E1260" s="206"/>
      <c r="F1260" s="166" t="s">
        <v>3226</v>
      </c>
      <c r="G1260" s="206" t="s">
        <v>3220</v>
      </c>
      <c r="H1260" s="157" t="s">
        <v>1368</v>
      </c>
      <c r="I1260" s="155" t="s">
        <v>55</v>
      </c>
      <c r="J1260" s="128">
        <v>2000</v>
      </c>
      <c r="K1260" s="128">
        <v>171</v>
      </c>
      <c r="L1260" s="128">
        <v>4770</v>
      </c>
      <c r="M1260" s="199">
        <f t="shared" si="19"/>
        <v>815670</v>
      </c>
      <c r="N1260" s="157" t="s">
        <v>3622</v>
      </c>
      <c r="O1260" s="157" t="s">
        <v>3624</v>
      </c>
      <c r="P1260" s="205"/>
      <c r="Q1260" s="205"/>
      <c r="R1260" s="205"/>
      <c r="S1260" s="206"/>
    </row>
    <row r="1261" spans="1:19" ht="29.1" customHeight="1">
      <c r="A1261" s="166">
        <v>1257</v>
      </c>
      <c r="B1261" s="206"/>
      <c r="C1261" s="206"/>
      <c r="D1261" s="206"/>
      <c r="E1261" s="206"/>
      <c r="F1261" s="166" t="s">
        <v>3226</v>
      </c>
      <c r="G1261" s="206" t="s">
        <v>3220</v>
      </c>
      <c r="H1261" s="157" t="s">
        <v>1365</v>
      </c>
      <c r="I1261" s="155" t="s">
        <v>55</v>
      </c>
      <c r="J1261" s="128">
        <v>3610</v>
      </c>
      <c r="K1261" s="128">
        <v>1089</v>
      </c>
      <c r="L1261" s="128">
        <v>4770</v>
      </c>
      <c r="M1261" s="199">
        <f t="shared" si="19"/>
        <v>5194530</v>
      </c>
      <c r="N1261" s="157" t="s">
        <v>3310</v>
      </c>
      <c r="O1261" s="157" t="s">
        <v>2113</v>
      </c>
      <c r="P1261" s="205"/>
      <c r="Q1261" s="205"/>
      <c r="R1261" s="205"/>
      <c r="S1261" s="206"/>
    </row>
    <row r="1262" spans="1:19" ht="29.1" customHeight="1">
      <c r="A1262" s="166">
        <v>1258</v>
      </c>
      <c r="B1262" s="206"/>
      <c r="C1262" s="206"/>
      <c r="D1262" s="206"/>
      <c r="E1262" s="206"/>
      <c r="F1262" s="166" t="s">
        <v>3226</v>
      </c>
      <c r="G1262" s="206" t="s">
        <v>3220</v>
      </c>
      <c r="H1262" s="157" t="s">
        <v>1366</v>
      </c>
      <c r="I1262" s="155" t="s">
        <v>55</v>
      </c>
      <c r="J1262" s="128">
        <v>2175</v>
      </c>
      <c r="K1262" s="128">
        <v>1591</v>
      </c>
      <c r="L1262" s="128">
        <v>4770</v>
      </c>
      <c r="M1262" s="199">
        <f t="shared" si="19"/>
        <v>7589070</v>
      </c>
      <c r="N1262" s="157" t="s">
        <v>3310</v>
      </c>
      <c r="O1262" s="157" t="s">
        <v>2113</v>
      </c>
      <c r="P1262" s="205"/>
      <c r="Q1262" s="205"/>
      <c r="R1262" s="205"/>
      <c r="S1262" s="206"/>
    </row>
    <row r="1263" spans="1:19" ht="29.1" customHeight="1">
      <c r="A1263" s="166">
        <v>1259</v>
      </c>
      <c r="B1263" s="206"/>
      <c r="C1263" s="206"/>
      <c r="D1263" s="206"/>
      <c r="E1263" s="206"/>
      <c r="F1263" s="166" t="s">
        <v>3226</v>
      </c>
      <c r="G1263" s="206" t="s">
        <v>3220</v>
      </c>
      <c r="H1263" s="157" t="s">
        <v>2940</v>
      </c>
      <c r="I1263" s="155" t="s">
        <v>119</v>
      </c>
      <c r="J1263" s="128">
        <v>3040</v>
      </c>
      <c r="K1263" s="128">
        <v>295</v>
      </c>
      <c r="L1263" s="128">
        <v>1410</v>
      </c>
      <c r="M1263" s="199">
        <f t="shared" si="19"/>
        <v>415950</v>
      </c>
      <c r="N1263" s="157" t="s">
        <v>1821</v>
      </c>
      <c r="O1263" s="157">
        <v>0</v>
      </c>
      <c r="P1263" s="205"/>
      <c r="Q1263" s="205"/>
      <c r="R1263" s="205"/>
      <c r="S1263" s="206"/>
    </row>
    <row r="1264" spans="1:19" ht="29.1" customHeight="1">
      <c r="A1264" s="166">
        <v>1260</v>
      </c>
      <c r="B1264" s="206"/>
      <c r="C1264" s="206"/>
      <c r="D1264" s="206"/>
      <c r="E1264" s="206"/>
      <c r="F1264" s="166" t="s">
        <v>3226</v>
      </c>
      <c r="G1264" s="206" t="s">
        <v>3220</v>
      </c>
      <c r="H1264" s="157" t="s">
        <v>1363</v>
      </c>
      <c r="I1264" s="155" t="s">
        <v>55</v>
      </c>
      <c r="J1264" s="128">
        <v>4000</v>
      </c>
      <c r="K1264" s="128">
        <v>27</v>
      </c>
      <c r="L1264" s="128">
        <v>4770</v>
      </c>
      <c r="M1264" s="199">
        <f t="shared" si="19"/>
        <v>128790</v>
      </c>
      <c r="N1264" s="157" t="s">
        <v>3606</v>
      </c>
      <c r="O1264" s="157" t="s">
        <v>2044</v>
      </c>
      <c r="P1264" s="205"/>
      <c r="Q1264" s="205"/>
      <c r="R1264" s="205"/>
      <c r="S1264" s="206"/>
    </row>
    <row r="1265" spans="1:19" ht="29.1" customHeight="1">
      <c r="A1265" s="166">
        <v>1261</v>
      </c>
      <c r="B1265" s="206"/>
      <c r="C1265" s="206"/>
      <c r="D1265" s="206"/>
      <c r="E1265" s="206"/>
      <c r="F1265" s="166" t="s">
        <v>3226</v>
      </c>
      <c r="G1265" s="206" t="s">
        <v>3220</v>
      </c>
      <c r="H1265" s="157" t="s">
        <v>1364</v>
      </c>
      <c r="I1265" s="155" t="s">
        <v>55</v>
      </c>
      <c r="J1265" s="128">
        <v>5565</v>
      </c>
      <c r="K1265" s="128">
        <v>3477</v>
      </c>
      <c r="L1265" s="128">
        <v>5290</v>
      </c>
      <c r="M1265" s="199">
        <f t="shared" si="19"/>
        <v>18393330</v>
      </c>
      <c r="N1265" s="157" t="s">
        <v>3777</v>
      </c>
      <c r="O1265" s="157" t="s">
        <v>2124</v>
      </c>
      <c r="P1265" s="205"/>
      <c r="Q1265" s="205"/>
      <c r="R1265" s="205"/>
      <c r="S1265" s="206"/>
    </row>
    <row r="1266" spans="1:19" ht="29.1" customHeight="1">
      <c r="A1266" s="166">
        <v>1262</v>
      </c>
      <c r="B1266" s="206"/>
      <c r="C1266" s="206"/>
      <c r="D1266" s="206"/>
      <c r="E1266" s="206"/>
      <c r="F1266" s="166" t="s">
        <v>3226</v>
      </c>
      <c r="G1266" s="206" t="s">
        <v>3220</v>
      </c>
      <c r="H1266" s="157" t="s">
        <v>1362</v>
      </c>
      <c r="I1266" s="155" t="s">
        <v>55</v>
      </c>
      <c r="J1266" s="128">
        <v>4731</v>
      </c>
      <c r="K1266" s="128">
        <v>4216</v>
      </c>
      <c r="L1266" s="128">
        <v>5480</v>
      </c>
      <c r="M1266" s="199">
        <f t="shared" si="19"/>
        <v>23103680</v>
      </c>
      <c r="N1266" s="157" t="s">
        <v>3606</v>
      </c>
      <c r="O1266" s="157" t="s">
        <v>3778</v>
      </c>
      <c r="P1266" s="205"/>
      <c r="Q1266" s="205"/>
      <c r="R1266" s="205"/>
      <c r="S1266" s="206"/>
    </row>
    <row r="1267" spans="1:19" ht="29.1" customHeight="1">
      <c r="A1267" s="166">
        <v>1263</v>
      </c>
      <c r="B1267" s="206"/>
      <c r="C1267" s="206"/>
      <c r="D1267" s="206"/>
      <c r="E1267" s="206"/>
      <c r="F1267" s="166" t="s">
        <v>3226</v>
      </c>
      <c r="G1267" s="206" t="s">
        <v>3220</v>
      </c>
      <c r="H1267" s="157" t="s">
        <v>2939</v>
      </c>
      <c r="I1267" s="155" t="s">
        <v>119</v>
      </c>
      <c r="J1267" s="128">
        <v>3368</v>
      </c>
      <c r="K1267" s="128">
        <v>325</v>
      </c>
      <c r="L1267" s="128">
        <v>1410</v>
      </c>
      <c r="M1267" s="199">
        <f t="shared" si="19"/>
        <v>458250</v>
      </c>
      <c r="N1267" s="157" t="s">
        <v>1821</v>
      </c>
      <c r="O1267" s="157">
        <v>0</v>
      </c>
      <c r="P1267" s="205"/>
      <c r="Q1267" s="205"/>
      <c r="R1267" s="205"/>
      <c r="S1267" s="206"/>
    </row>
    <row r="1268" spans="1:19" ht="29.1" customHeight="1">
      <c r="A1268" s="166">
        <v>1264</v>
      </c>
      <c r="B1268" s="206"/>
      <c r="C1268" s="206"/>
      <c r="D1268" s="206"/>
      <c r="E1268" s="206"/>
      <c r="F1268" s="166" t="s">
        <v>3226</v>
      </c>
      <c r="G1268" s="206" t="s">
        <v>3220</v>
      </c>
      <c r="H1268" s="157" t="s">
        <v>2936</v>
      </c>
      <c r="I1268" s="155" t="s">
        <v>166</v>
      </c>
      <c r="J1268" s="128">
        <v>3277</v>
      </c>
      <c r="K1268" s="128">
        <v>314</v>
      </c>
      <c r="L1268" s="128">
        <v>1410</v>
      </c>
      <c r="M1268" s="199">
        <f t="shared" si="19"/>
        <v>442740</v>
      </c>
      <c r="N1268" s="157" t="s">
        <v>1821</v>
      </c>
      <c r="O1268" s="157">
        <v>0</v>
      </c>
      <c r="P1268" s="205"/>
      <c r="Q1268" s="205"/>
      <c r="R1268" s="205"/>
      <c r="S1268" s="206"/>
    </row>
    <row r="1269" spans="1:19" ht="29.1" customHeight="1">
      <c r="A1269" s="166">
        <v>1265</v>
      </c>
      <c r="B1269" s="206"/>
      <c r="C1269" s="206"/>
      <c r="D1269" s="206"/>
      <c r="E1269" s="206"/>
      <c r="F1269" s="166" t="s">
        <v>3226</v>
      </c>
      <c r="G1269" s="206" t="s">
        <v>3220</v>
      </c>
      <c r="H1269" s="157" t="s">
        <v>1359</v>
      </c>
      <c r="I1269" s="155" t="s">
        <v>55</v>
      </c>
      <c r="J1269" s="128">
        <v>4000</v>
      </c>
      <c r="K1269" s="128">
        <v>3056</v>
      </c>
      <c r="L1269" s="128">
        <v>4770</v>
      </c>
      <c r="M1269" s="199">
        <f t="shared" si="19"/>
        <v>14577120</v>
      </c>
      <c r="N1269" s="157" t="s">
        <v>3606</v>
      </c>
      <c r="O1269" s="157" t="s">
        <v>3779</v>
      </c>
      <c r="P1269" s="205"/>
      <c r="Q1269" s="205"/>
      <c r="R1269" s="205"/>
      <c r="S1269" s="206"/>
    </row>
    <row r="1270" spans="1:19" ht="29.1" customHeight="1">
      <c r="A1270" s="166">
        <v>1266</v>
      </c>
      <c r="B1270" s="206"/>
      <c r="C1270" s="206"/>
      <c r="D1270" s="206"/>
      <c r="E1270" s="206"/>
      <c r="F1270" s="166" t="s">
        <v>3226</v>
      </c>
      <c r="G1270" s="206" t="s">
        <v>3220</v>
      </c>
      <c r="H1270" s="157" t="s">
        <v>2935</v>
      </c>
      <c r="I1270" s="155" t="s">
        <v>166</v>
      </c>
      <c r="J1270" s="128">
        <v>3437</v>
      </c>
      <c r="K1270" s="128">
        <v>150</v>
      </c>
      <c r="L1270" s="128">
        <v>1410</v>
      </c>
      <c r="M1270" s="199">
        <f t="shared" si="19"/>
        <v>211500</v>
      </c>
      <c r="N1270" s="157" t="s">
        <v>1821</v>
      </c>
      <c r="O1270" s="157">
        <v>0</v>
      </c>
      <c r="P1270" s="205"/>
      <c r="Q1270" s="205"/>
      <c r="R1270" s="205"/>
      <c r="S1270" s="206"/>
    </row>
    <row r="1271" spans="1:19" ht="29.1" customHeight="1">
      <c r="A1271" s="166">
        <v>1267</v>
      </c>
      <c r="B1271" s="206"/>
      <c r="C1271" s="206"/>
      <c r="D1271" s="206"/>
      <c r="E1271" s="206"/>
      <c r="F1271" s="166" t="s">
        <v>3226</v>
      </c>
      <c r="G1271" s="206" t="s">
        <v>3220</v>
      </c>
      <c r="H1271" s="157" t="s">
        <v>1355</v>
      </c>
      <c r="I1271" s="155" t="s">
        <v>55</v>
      </c>
      <c r="J1271" s="128">
        <v>2236</v>
      </c>
      <c r="K1271" s="128">
        <v>622</v>
      </c>
      <c r="L1271" s="128">
        <v>5480</v>
      </c>
      <c r="M1271" s="199">
        <f t="shared" si="19"/>
        <v>3408560</v>
      </c>
      <c r="N1271" s="157" t="s">
        <v>3276</v>
      </c>
      <c r="O1271" s="157" t="s">
        <v>2120</v>
      </c>
      <c r="P1271" s="205"/>
      <c r="Q1271" s="205"/>
      <c r="R1271" s="205"/>
      <c r="S1271" s="206"/>
    </row>
    <row r="1272" spans="1:19" ht="29.1" customHeight="1">
      <c r="A1272" s="166">
        <v>1268</v>
      </c>
      <c r="B1272" s="206"/>
      <c r="C1272" s="206"/>
      <c r="D1272" s="206"/>
      <c r="E1272" s="206"/>
      <c r="F1272" s="166" t="s">
        <v>3226</v>
      </c>
      <c r="G1272" s="206" t="s">
        <v>3220</v>
      </c>
      <c r="H1272" s="157" t="s">
        <v>2938</v>
      </c>
      <c r="I1272" s="155" t="s">
        <v>119</v>
      </c>
      <c r="J1272" s="128">
        <v>10933</v>
      </c>
      <c r="K1272" s="128">
        <v>213</v>
      </c>
      <c r="L1272" s="128">
        <v>1350</v>
      </c>
      <c r="M1272" s="199">
        <f t="shared" si="19"/>
        <v>287550</v>
      </c>
      <c r="N1272" s="157" t="s">
        <v>1821</v>
      </c>
      <c r="O1272" s="157">
        <v>0</v>
      </c>
      <c r="P1272" s="205"/>
      <c r="Q1272" s="205"/>
      <c r="R1272" s="205"/>
      <c r="S1272" s="206"/>
    </row>
    <row r="1273" spans="1:19" ht="29.1" customHeight="1">
      <c r="A1273" s="166">
        <v>1269</v>
      </c>
      <c r="B1273" s="206"/>
      <c r="C1273" s="206"/>
      <c r="D1273" s="206"/>
      <c r="E1273" s="206"/>
      <c r="F1273" s="166" t="s">
        <v>3226</v>
      </c>
      <c r="G1273" s="206" t="s">
        <v>3220</v>
      </c>
      <c r="H1273" s="157" t="s">
        <v>2933</v>
      </c>
      <c r="I1273" s="155" t="s">
        <v>166</v>
      </c>
      <c r="J1273" s="128">
        <v>8416</v>
      </c>
      <c r="K1273" s="128">
        <v>188</v>
      </c>
      <c r="L1273" s="128">
        <v>1350</v>
      </c>
      <c r="M1273" s="199">
        <f t="shared" si="19"/>
        <v>253800</v>
      </c>
      <c r="N1273" s="157" t="s">
        <v>1821</v>
      </c>
      <c r="O1273" s="157">
        <v>0</v>
      </c>
      <c r="P1273" s="205"/>
      <c r="Q1273" s="205"/>
      <c r="R1273" s="205"/>
      <c r="S1273" s="206"/>
    </row>
    <row r="1274" spans="1:19" ht="29.1" customHeight="1">
      <c r="A1274" s="166">
        <v>1270</v>
      </c>
      <c r="B1274" s="206"/>
      <c r="C1274" s="206"/>
      <c r="D1274" s="206"/>
      <c r="E1274" s="206"/>
      <c r="F1274" s="166" t="s">
        <v>3226</v>
      </c>
      <c r="G1274" s="206" t="s">
        <v>3220</v>
      </c>
      <c r="H1274" s="157" t="s">
        <v>1312</v>
      </c>
      <c r="I1274" s="155" t="s">
        <v>55</v>
      </c>
      <c r="J1274" s="128">
        <v>2695</v>
      </c>
      <c r="K1274" s="128">
        <v>71</v>
      </c>
      <c r="L1274" s="128">
        <v>3540</v>
      </c>
      <c r="M1274" s="199">
        <f t="shared" si="19"/>
        <v>251340</v>
      </c>
      <c r="N1274" s="157" t="s">
        <v>3767</v>
      </c>
      <c r="O1274" s="157" t="s">
        <v>2097</v>
      </c>
      <c r="P1274" s="205"/>
      <c r="Q1274" s="205"/>
      <c r="R1274" s="205"/>
      <c r="S1274" s="206"/>
    </row>
    <row r="1275" spans="1:19" ht="29.1" customHeight="1">
      <c r="A1275" s="166">
        <v>1271</v>
      </c>
      <c r="B1275" s="206"/>
      <c r="C1275" s="206"/>
      <c r="D1275" s="206"/>
      <c r="E1275" s="206"/>
      <c r="F1275" s="166" t="s">
        <v>3226</v>
      </c>
      <c r="G1275" s="206" t="s">
        <v>3220</v>
      </c>
      <c r="H1275" s="157" t="s">
        <v>1315</v>
      </c>
      <c r="I1275" s="155" t="s">
        <v>55</v>
      </c>
      <c r="J1275" s="128">
        <v>55</v>
      </c>
      <c r="K1275" s="128">
        <v>55</v>
      </c>
      <c r="L1275" s="128">
        <v>3110</v>
      </c>
      <c r="M1275" s="199">
        <f t="shared" si="19"/>
        <v>171050</v>
      </c>
      <c r="N1275" s="157" t="s">
        <v>3780</v>
      </c>
      <c r="O1275" s="157" t="s">
        <v>2069</v>
      </c>
      <c r="P1275" s="205"/>
      <c r="Q1275" s="205"/>
      <c r="R1275" s="205"/>
      <c r="S1275" s="206"/>
    </row>
    <row r="1276" spans="1:19" ht="29.1" customHeight="1">
      <c r="A1276" s="166">
        <v>1272</v>
      </c>
      <c r="B1276" s="206"/>
      <c r="C1276" s="206"/>
      <c r="D1276" s="206"/>
      <c r="E1276" s="206"/>
      <c r="F1276" s="166" t="s">
        <v>3226</v>
      </c>
      <c r="G1276" s="206" t="s">
        <v>3220</v>
      </c>
      <c r="H1276" s="157" t="s">
        <v>1311</v>
      </c>
      <c r="I1276" s="155" t="s">
        <v>55</v>
      </c>
      <c r="J1276" s="128">
        <v>1349</v>
      </c>
      <c r="K1276" s="128">
        <v>55</v>
      </c>
      <c r="L1276" s="128">
        <v>3540</v>
      </c>
      <c r="M1276" s="199">
        <f t="shared" si="19"/>
        <v>194700</v>
      </c>
      <c r="N1276" s="157" t="s">
        <v>3781</v>
      </c>
      <c r="O1276" s="157" t="s">
        <v>3774</v>
      </c>
      <c r="P1276" s="205"/>
      <c r="Q1276" s="205"/>
      <c r="R1276" s="205"/>
      <c r="S1276" s="206"/>
    </row>
    <row r="1277" spans="1:19" ht="29.1" customHeight="1">
      <c r="A1277" s="166">
        <v>1273</v>
      </c>
      <c r="B1277" s="206"/>
      <c r="C1277" s="206"/>
      <c r="D1277" s="206"/>
      <c r="E1277" s="206"/>
      <c r="F1277" s="166" t="s">
        <v>3226</v>
      </c>
      <c r="G1277" s="206" t="s">
        <v>3220</v>
      </c>
      <c r="H1277" s="157" t="s">
        <v>1314</v>
      </c>
      <c r="I1277" s="155" t="s">
        <v>55</v>
      </c>
      <c r="J1277" s="128">
        <v>34</v>
      </c>
      <c r="K1277" s="128">
        <v>34</v>
      </c>
      <c r="L1277" s="128">
        <v>3110</v>
      </c>
      <c r="M1277" s="199">
        <f t="shared" si="19"/>
        <v>105740</v>
      </c>
      <c r="N1277" s="157" t="s">
        <v>3191</v>
      </c>
      <c r="O1277" s="157">
        <v>0</v>
      </c>
      <c r="P1277" s="205"/>
      <c r="Q1277" s="205"/>
      <c r="R1277" s="205"/>
      <c r="S1277" s="206"/>
    </row>
    <row r="1278" spans="1:19" ht="29.1" customHeight="1">
      <c r="A1278" s="166">
        <v>1274</v>
      </c>
      <c r="B1278" s="206"/>
      <c r="C1278" s="206"/>
      <c r="D1278" s="206"/>
      <c r="E1278" s="206"/>
      <c r="F1278" s="166" t="s">
        <v>3226</v>
      </c>
      <c r="G1278" s="206" t="s">
        <v>3220</v>
      </c>
      <c r="H1278" s="157" t="s">
        <v>1313</v>
      </c>
      <c r="I1278" s="155" t="s">
        <v>55</v>
      </c>
      <c r="J1278" s="128">
        <v>63</v>
      </c>
      <c r="K1278" s="128">
        <v>63</v>
      </c>
      <c r="L1278" s="128">
        <v>1020</v>
      </c>
      <c r="M1278" s="199">
        <f t="shared" si="19"/>
        <v>64260</v>
      </c>
      <c r="N1278" s="157" t="s">
        <v>3782</v>
      </c>
      <c r="O1278" s="157" t="s">
        <v>3783</v>
      </c>
      <c r="P1278" s="205"/>
      <c r="Q1278" s="205"/>
      <c r="R1278" s="205"/>
      <c r="S1278" s="206"/>
    </row>
    <row r="1279" spans="1:19" ht="29.1" customHeight="1">
      <c r="A1279" s="166">
        <v>1275</v>
      </c>
      <c r="B1279" s="206"/>
      <c r="C1279" s="206"/>
      <c r="D1279" s="206"/>
      <c r="E1279" s="206"/>
      <c r="F1279" s="166" t="s">
        <v>3226</v>
      </c>
      <c r="G1279" s="206" t="s">
        <v>3220</v>
      </c>
      <c r="H1279" s="157" t="s">
        <v>1309</v>
      </c>
      <c r="I1279" s="155" t="s">
        <v>55</v>
      </c>
      <c r="J1279" s="128">
        <v>37</v>
      </c>
      <c r="K1279" s="128">
        <v>37</v>
      </c>
      <c r="L1279" s="128">
        <v>3540</v>
      </c>
      <c r="M1279" s="199">
        <f t="shared" si="19"/>
        <v>130980</v>
      </c>
      <c r="N1279" s="157" t="s">
        <v>3191</v>
      </c>
      <c r="O1279" s="157">
        <v>0</v>
      </c>
      <c r="P1279" s="205"/>
      <c r="Q1279" s="205"/>
      <c r="R1279" s="205"/>
      <c r="S1279" s="206"/>
    </row>
    <row r="1280" spans="1:19" ht="29.1" customHeight="1">
      <c r="A1280" s="166">
        <v>1276</v>
      </c>
      <c r="B1280" s="206"/>
      <c r="C1280" s="206"/>
      <c r="D1280" s="206"/>
      <c r="E1280" s="206"/>
      <c r="F1280" s="166" t="s">
        <v>3226</v>
      </c>
      <c r="G1280" s="206" t="s">
        <v>3220</v>
      </c>
      <c r="H1280" s="157" t="s">
        <v>1306</v>
      </c>
      <c r="I1280" s="155" t="s">
        <v>55</v>
      </c>
      <c r="J1280" s="128">
        <v>143</v>
      </c>
      <c r="K1280" s="128">
        <v>143</v>
      </c>
      <c r="L1280" s="128">
        <v>4640</v>
      </c>
      <c r="M1280" s="199">
        <f t="shared" si="19"/>
        <v>663520</v>
      </c>
      <c r="N1280" s="157" t="s">
        <v>3191</v>
      </c>
      <c r="O1280" s="157">
        <v>0</v>
      </c>
      <c r="P1280" s="205"/>
      <c r="Q1280" s="205"/>
      <c r="R1280" s="205"/>
      <c r="S1280" s="206"/>
    </row>
    <row r="1281" spans="1:19" ht="29.1" customHeight="1">
      <c r="A1281" s="166">
        <v>1277</v>
      </c>
      <c r="B1281" s="206"/>
      <c r="C1281" s="206"/>
      <c r="D1281" s="206"/>
      <c r="E1281" s="206"/>
      <c r="F1281" s="166" t="s">
        <v>3226</v>
      </c>
      <c r="G1281" s="206" t="s">
        <v>3220</v>
      </c>
      <c r="H1281" s="157" t="s">
        <v>1310</v>
      </c>
      <c r="I1281" s="155" t="s">
        <v>55</v>
      </c>
      <c r="J1281" s="128">
        <v>2737</v>
      </c>
      <c r="K1281" s="128">
        <v>274</v>
      </c>
      <c r="L1281" s="128">
        <v>3540</v>
      </c>
      <c r="M1281" s="199">
        <f t="shared" si="19"/>
        <v>969960</v>
      </c>
      <c r="N1281" s="157" t="s">
        <v>3772</v>
      </c>
      <c r="O1281" s="157" t="s">
        <v>3784</v>
      </c>
      <c r="P1281" s="205"/>
      <c r="Q1281" s="205"/>
      <c r="R1281" s="205"/>
      <c r="S1281" s="206"/>
    </row>
    <row r="1282" spans="1:19" ht="29.1" customHeight="1">
      <c r="A1282" s="166">
        <v>1278</v>
      </c>
      <c r="B1282" s="206"/>
      <c r="C1282" s="206"/>
      <c r="D1282" s="206"/>
      <c r="E1282" s="206"/>
      <c r="F1282" s="166" t="s">
        <v>3226</v>
      </c>
      <c r="G1282" s="206" t="s">
        <v>3220</v>
      </c>
      <c r="H1282" s="157" t="s">
        <v>1307</v>
      </c>
      <c r="I1282" s="155" t="s">
        <v>55</v>
      </c>
      <c r="J1282" s="128">
        <v>129</v>
      </c>
      <c r="K1282" s="128">
        <v>129</v>
      </c>
      <c r="L1282" s="128">
        <v>3540</v>
      </c>
      <c r="M1282" s="199">
        <f t="shared" si="19"/>
        <v>456660</v>
      </c>
      <c r="N1282" s="157" t="s">
        <v>3191</v>
      </c>
      <c r="O1282" s="157">
        <v>0</v>
      </c>
      <c r="P1282" s="205"/>
      <c r="Q1282" s="205"/>
      <c r="R1282" s="205"/>
      <c r="S1282" s="206"/>
    </row>
    <row r="1283" spans="1:19" ht="29.1" customHeight="1">
      <c r="A1283" s="166">
        <v>1279</v>
      </c>
      <c r="B1283" s="206"/>
      <c r="C1283" s="206"/>
      <c r="D1283" s="206"/>
      <c r="E1283" s="206"/>
      <c r="F1283" s="166" t="s">
        <v>3226</v>
      </c>
      <c r="G1283" s="206" t="s">
        <v>3220</v>
      </c>
      <c r="H1283" s="157" t="s">
        <v>1308</v>
      </c>
      <c r="I1283" s="155" t="s">
        <v>55</v>
      </c>
      <c r="J1283" s="128">
        <v>892</v>
      </c>
      <c r="K1283" s="128">
        <v>153</v>
      </c>
      <c r="L1283" s="128">
        <v>3540</v>
      </c>
      <c r="M1283" s="199">
        <f t="shared" si="19"/>
        <v>541620</v>
      </c>
      <c r="N1283" s="157" t="s">
        <v>3772</v>
      </c>
      <c r="O1283" s="157" t="s">
        <v>3784</v>
      </c>
      <c r="P1283" s="205"/>
      <c r="Q1283" s="205"/>
      <c r="R1283" s="205"/>
      <c r="S1283" s="206"/>
    </row>
    <row r="1284" spans="1:19" ht="29.1" customHeight="1">
      <c r="A1284" s="166">
        <v>1280</v>
      </c>
      <c r="B1284" s="206"/>
      <c r="C1284" s="206"/>
      <c r="D1284" s="206"/>
      <c r="E1284" s="206"/>
      <c r="F1284" s="166" t="s">
        <v>3226</v>
      </c>
      <c r="G1284" s="206" t="s">
        <v>3220</v>
      </c>
      <c r="H1284" s="157" t="s">
        <v>1305</v>
      </c>
      <c r="I1284" s="155" t="s">
        <v>119</v>
      </c>
      <c r="J1284" s="128">
        <v>132</v>
      </c>
      <c r="K1284" s="128">
        <v>132</v>
      </c>
      <c r="L1284" s="128">
        <v>1020</v>
      </c>
      <c r="M1284" s="199">
        <f t="shared" si="19"/>
        <v>134640</v>
      </c>
      <c r="N1284" s="157" t="s">
        <v>3191</v>
      </c>
      <c r="O1284" s="157">
        <v>0</v>
      </c>
      <c r="P1284" s="205"/>
      <c r="Q1284" s="205"/>
      <c r="R1284" s="205"/>
      <c r="S1284" s="206"/>
    </row>
    <row r="1285" spans="1:19" ht="29.1" customHeight="1">
      <c r="A1285" s="166">
        <v>1281</v>
      </c>
      <c r="B1285" s="206"/>
      <c r="C1285" s="206"/>
      <c r="D1285" s="206"/>
      <c r="E1285" s="206"/>
      <c r="F1285" s="166" t="s">
        <v>3226</v>
      </c>
      <c r="G1285" s="206" t="s">
        <v>3220</v>
      </c>
      <c r="H1285" s="157" t="s">
        <v>1304</v>
      </c>
      <c r="I1285" s="155" t="s">
        <v>54</v>
      </c>
      <c r="J1285" s="128">
        <v>102</v>
      </c>
      <c r="K1285" s="128">
        <v>102</v>
      </c>
      <c r="L1285" s="128">
        <v>4640</v>
      </c>
      <c r="M1285" s="199">
        <f t="shared" ref="M1285:M1303" si="20">K1285*L1285</f>
        <v>473280</v>
      </c>
      <c r="N1285" s="157" t="s">
        <v>3191</v>
      </c>
      <c r="O1285" s="157">
        <v>0</v>
      </c>
      <c r="P1285" s="205"/>
      <c r="Q1285" s="205"/>
      <c r="R1285" s="205"/>
      <c r="S1285" s="206"/>
    </row>
    <row r="1286" spans="1:19" ht="29.1" customHeight="1">
      <c r="A1286" s="166">
        <v>1282</v>
      </c>
      <c r="B1286" s="206"/>
      <c r="C1286" s="206"/>
      <c r="D1286" s="206"/>
      <c r="E1286" s="206"/>
      <c r="F1286" s="166" t="s">
        <v>3226</v>
      </c>
      <c r="G1286" s="206" t="s">
        <v>3220</v>
      </c>
      <c r="H1286" s="157" t="s">
        <v>1303</v>
      </c>
      <c r="I1286" s="155" t="s">
        <v>55</v>
      </c>
      <c r="J1286" s="128">
        <v>2874</v>
      </c>
      <c r="K1286" s="128">
        <v>497</v>
      </c>
      <c r="L1286" s="128">
        <v>3620</v>
      </c>
      <c r="M1286" s="199">
        <f t="shared" si="20"/>
        <v>1799140</v>
      </c>
      <c r="N1286" s="157" t="s">
        <v>3780</v>
      </c>
      <c r="O1286" s="157" t="s">
        <v>2069</v>
      </c>
      <c r="P1286" s="205"/>
      <c r="Q1286" s="205"/>
      <c r="R1286" s="205"/>
      <c r="S1286" s="206"/>
    </row>
    <row r="1287" spans="1:19" ht="29.1" customHeight="1">
      <c r="A1287" s="166">
        <v>1283</v>
      </c>
      <c r="B1287" s="206"/>
      <c r="C1287" s="206"/>
      <c r="D1287" s="206"/>
      <c r="E1287" s="206"/>
      <c r="F1287" s="166" t="s">
        <v>3226</v>
      </c>
      <c r="G1287" s="206" t="s">
        <v>3220</v>
      </c>
      <c r="H1287" s="157" t="s">
        <v>1302</v>
      </c>
      <c r="I1287" s="155" t="s">
        <v>55</v>
      </c>
      <c r="J1287" s="128">
        <v>796</v>
      </c>
      <c r="K1287" s="128">
        <v>796</v>
      </c>
      <c r="L1287" s="128">
        <v>4640</v>
      </c>
      <c r="M1287" s="199">
        <f t="shared" si="20"/>
        <v>3693440</v>
      </c>
      <c r="N1287" s="157" t="s">
        <v>3780</v>
      </c>
      <c r="O1287" s="157" t="s">
        <v>2069</v>
      </c>
      <c r="P1287" s="205"/>
      <c r="Q1287" s="205"/>
      <c r="R1287" s="205"/>
      <c r="S1287" s="206"/>
    </row>
    <row r="1288" spans="1:19" ht="29.1" customHeight="1">
      <c r="A1288" s="166">
        <v>1284</v>
      </c>
      <c r="B1288" s="206"/>
      <c r="C1288" s="206"/>
      <c r="D1288" s="206"/>
      <c r="E1288" s="206"/>
      <c r="F1288" s="166" t="s">
        <v>3226</v>
      </c>
      <c r="G1288" s="206" t="s">
        <v>3220</v>
      </c>
      <c r="H1288" s="157" t="s">
        <v>1217</v>
      </c>
      <c r="I1288" s="155" t="s">
        <v>55</v>
      </c>
      <c r="J1288" s="128">
        <v>100</v>
      </c>
      <c r="K1288" s="128">
        <v>100</v>
      </c>
      <c r="L1288" s="128">
        <v>4560</v>
      </c>
      <c r="M1288" s="199">
        <f t="shared" si="20"/>
        <v>456000</v>
      </c>
      <c r="N1288" s="157" t="s">
        <v>3724</v>
      </c>
      <c r="O1288" s="157" t="s">
        <v>3785</v>
      </c>
      <c r="P1288" s="205"/>
      <c r="Q1288" s="205"/>
      <c r="R1288" s="205"/>
      <c r="S1288" s="206"/>
    </row>
    <row r="1289" spans="1:19" ht="29.1" customHeight="1">
      <c r="A1289" s="166">
        <v>1285</v>
      </c>
      <c r="B1289" s="206"/>
      <c r="C1289" s="206"/>
      <c r="D1289" s="206"/>
      <c r="E1289" s="206"/>
      <c r="F1289" s="166" t="s">
        <v>3226</v>
      </c>
      <c r="G1289" s="206" t="s">
        <v>3220</v>
      </c>
      <c r="H1289" s="157" t="s">
        <v>1220</v>
      </c>
      <c r="I1289" s="155" t="s">
        <v>55</v>
      </c>
      <c r="J1289" s="128">
        <v>138</v>
      </c>
      <c r="K1289" s="128">
        <v>138</v>
      </c>
      <c r="L1289" s="128">
        <v>1020</v>
      </c>
      <c r="M1289" s="199">
        <f t="shared" si="20"/>
        <v>140760</v>
      </c>
      <c r="N1289" s="157" t="s">
        <v>3191</v>
      </c>
      <c r="O1289" s="157">
        <v>0</v>
      </c>
      <c r="P1289" s="205"/>
      <c r="Q1289" s="205"/>
      <c r="R1289" s="205"/>
      <c r="S1289" s="206"/>
    </row>
    <row r="1290" spans="1:19" ht="29.1" customHeight="1">
      <c r="A1290" s="166">
        <v>1286</v>
      </c>
      <c r="B1290" s="206"/>
      <c r="C1290" s="206"/>
      <c r="D1290" s="206"/>
      <c r="E1290" s="206"/>
      <c r="F1290" s="166" t="s">
        <v>3226</v>
      </c>
      <c r="G1290" s="206" t="s">
        <v>3220</v>
      </c>
      <c r="H1290" s="157" t="s">
        <v>1242</v>
      </c>
      <c r="I1290" s="155" t="s">
        <v>55</v>
      </c>
      <c r="J1290" s="128">
        <v>132</v>
      </c>
      <c r="K1290" s="128">
        <v>132</v>
      </c>
      <c r="L1290" s="128">
        <v>3100</v>
      </c>
      <c r="M1290" s="199">
        <f t="shared" si="20"/>
        <v>409200</v>
      </c>
      <c r="N1290" s="157" t="s">
        <v>3780</v>
      </c>
      <c r="O1290" s="157" t="s">
        <v>2069</v>
      </c>
      <c r="P1290" s="205"/>
      <c r="Q1290" s="205"/>
      <c r="R1290" s="205"/>
      <c r="S1290" s="206"/>
    </row>
    <row r="1291" spans="1:19" ht="29.1" customHeight="1">
      <c r="A1291" s="166">
        <v>1287</v>
      </c>
      <c r="B1291" s="206"/>
      <c r="C1291" s="206"/>
      <c r="D1291" s="206"/>
      <c r="E1291" s="206"/>
      <c r="F1291" s="166" t="s">
        <v>3226</v>
      </c>
      <c r="G1291" s="206" t="s">
        <v>3220</v>
      </c>
      <c r="H1291" s="157" t="s">
        <v>1243</v>
      </c>
      <c r="I1291" s="155" t="s">
        <v>55</v>
      </c>
      <c r="J1291" s="128">
        <v>916</v>
      </c>
      <c r="K1291" s="128">
        <v>438</v>
      </c>
      <c r="L1291" s="128">
        <v>4760</v>
      </c>
      <c r="M1291" s="199">
        <f t="shared" si="20"/>
        <v>2084880</v>
      </c>
      <c r="N1291" s="157" t="s">
        <v>3780</v>
      </c>
      <c r="O1291" s="157" t="s">
        <v>2069</v>
      </c>
      <c r="P1291" s="205"/>
      <c r="Q1291" s="205"/>
      <c r="R1291" s="205"/>
      <c r="S1291" s="206"/>
    </row>
    <row r="1292" spans="1:19" ht="29.1" customHeight="1">
      <c r="A1292" s="166">
        <v>1288</v>
      </c>
      <c r="B1292" s="206"/>
      <c r="C1292" s="206"/>
      <c r="D1292" s="206"/>
      <c r="E1292" s="206"/>
      <c r="F1292" s="166" t="s">
        <v>3226</v>
      </c>
      <c r="G1292" s="206" t="s">
        <v>3220</v>
      </c>
      <c r="H1292" s="157" t="s">
        <v>1301</v>
      </c>
      <c r="I1292" s="155" t="s">
        <v>55</v>
      </c>
      <c r="J1292" s="128">
        <v>3</v>
      </c>
      <c r="K1292" s="128">
        <v>3</v>
      </c>
      <c r="L1292" s="128">
        <v>1180</v>
      </c>
      <c r="M1292" s="199">
        <f t="shared" si="20"/>
        <v>3540</v>
      </c>
      <c r="N1292" s="157" t="s">
        <v>3191</v>
      </c>
      <c r="O1292" s="157">
        <v>0</v>
      </c>
      <c r="P1292" s="205"/>
      <c r="Q1292" s="205"/>
      <c r="R1292" s="205"/>
      <c r="S1292" s="206"/>
    </row>
    <row r="1293" spans="1:19" ht="29.1" customHeight="1">
      <c r="A1293" s="166">
        <v>1289</v>
      </c>
      <c r="B1293" s="206"/>
      <c r="C1293" s="206"/>
      <c r="D1293" s="206"/>
      <c r="E1293" s="206"/>
      <c r="F1293" s="166" t="s">
        <v>3226</v>
      </c>
      <c r="G1293" s="206" t="s">
        <v>3220</v>
      </c>
      <c r="H1293" s="157" t="s">
        <v>1140</v>
      </c>
      <c r="I1293" s="155" t="s">
        <v>54</v>
      </c>
      <c r="J1293" s="128">
        <v>162</v>
      </c>
      <c r="K1293" s="128">
        <v>162</v>
      </c>
      <c r="L1293" s="128">
        <v>1080</v>
      </c>
      <c r="M1293" s="199">
        <f t="shared" si="20"/>
        <v>174960</v>
      </c>
      <c r="N1293" s="157" t="s">
        <v>3191</v>
      </c>
      <c r="O1293" s="157">
        <v>0</v>
      </c>
      <c r="P1293" s="205"/>
      <c r="Q1293" s="205"/>
      <c r="R1293" s="205"/>
      <c r="S1293" s="206"/>
    </row>
    <row r="1294" spans="1:19" ht="29.1" customHeight="1">
      <c r="A1294" s="166">
        <v>1290</v>
      </c>
      <c r="B1294" s="206"/>
      <c r="C1294" s="206"/>
      <c r="D1294" s="206"/>
      <c r="E1294" s="206"/>
      <c r="F1294" s="166" t="s">
        <v>3226</v>
      </c>
      <c r="G1294" s="206" t="s">
        <v>3220</v>
      </c>
      <c r="H1294" s="157" t="s">
        <v>1248</v>
      </c>
      <c r="I1294" s="155" t="s">
        <v>54</v>
      </c>
      <c r="J1294" s="128">
        <v>2023</v>
      </c>
      <c r="K1294" s="128">
        <v>407</v>
      </c>
      <c r="L1294" s="128">
        <v>3430</v>
      </c>
      <c r="M1294" s="199">
        <f t="shared" si="20"/>
        <v>1396010</v>
      </c>
      <c r="N1294" s="157" t="s">
        <v>3786</v>
      </c>
      <c r="O1294" s="157" t="s">
        <v>2073</v>
      </c>
      <c r="P1294" s="205"/>
      <c r="Q1294" s="205"/>
      <c r="R1294" s="205"/>
      <c r="S1294" s="206"/>
    </row>
    <row r="1295" spans="1:19" ht="29.1" customHeight="1">
      <c r="A1295" s="166">
        <v>1291</v>
      </c>
      <c r="B1295" s="206"/>
      <c r="C1295" s="206"/>
      <c r="D1295" s="206"/>
      <c r="E1295" s="206"/>
      <c r="F1295" s="166" t="s">
        <v>3226</v>
      </c>
      <c r="G1295" s="206" t="s">
        <v>3220</v>
      </c>
      <c r="H1295" s="157" t="s">
        <v>1249</v>
      </c>
      <c r="I1295" s="155" t="s">
        <v>326</v>
      </c>
      <c r="J1295" s="128">
        <v>304</v>
      </c>
      <c r="K1295" s="128">
        <v>68</v>
      </c>
      <c r="L1295" s="128">
        <v>306</v>
      </c>
      <c r="M1295" s="199">
        <f t="shared" si="20"/>
        <v>20808</v>
      </c>
      <c r="N1295" s="157" t="s">
        <v>3786</v>
      </c>
      <c r="O1295" s="157" t="s">
        <v>2073</v>
      </c>
      <c r="P1295" s="205"/>
      <c r="Q1295" s="205"/>
      <c r="R1295" s="205"/>
      <c r="S1295" s="206"/>
    </row>
    <row r="1296" spans="1:19" ht="29.1" customHeight="1">
      <c r="A1296" s="166">
        <v>1292</v>
      </c>
      <c r="B1296" s="206"/>
      <c r="C1296" s="206"/>
      <c r="D1296" s="206"/>
      <c r="E1296" s="206"/>
      <c r="F1296" s="166" t="s">
        <v>3226</v>
      </c>
      <c r="G1296" s="206" t="s">
        <v>3220</v>
      </c>
      <c r="H1296" s="157" t="s">
        <v>1245</v>
      </c>
      <c r="I1296" s="155" t="s">
        <v>54</v>
      </c>
      <c r="J1296" s="128">
        <v>530</v>
      </c>
      <c r="K1296" s="128">
        <v>495</v>
      </c>
      <c r="L1296" s="128">
        <v>3430</v>
      </c>
      <c r="M1296" s="199">
        <f t="shared" si="20"/>
        <v>1697850</v>
      </c>
      <c r="N1296" s="157" t="s">
        <v>3276</v>
      </c>
      <c r="O1296" s="157" t="s">
        <v>2021</v>
      </c>
      <c r="P1296" s="205"/>
      <c r="Q1296" s="205"/>
      <c r="R1296" s="205"/>
      <c r="S1296" s="206"/>
    </row>
    <row r="1297" spans="1:19" ht="29.1" customHeight="1">
      <c r="A1297" s="166">
        <v>1293</v>
      </c>
      <c r="B1297" s="206"/>
      <c r="C1297" s="206"/>
      <c r="D1297" s="206"/>
      <c r="E1297" s="206"/>
      <c r="F1297" s="166" t="s">
        <v>3226</v>
      </c>
      <c r="G1297" s="206" t="s">
        <v>3220</v>
      </c>
      <c r="H1297" s="157" t="s">
        <v>1398</v>
      </c>
      <c r="I1297" s="155" t="s">
        <v>119</v>
      </c>
      <c r="J1297" s="128">
        <v>240</v>
      </c>
      <c r="K1297" s="128">
        <v>240</v>
      </c>
      <c r="L1297" s="128">
        <v>1350</v>
      </c>
      <c r="M1297" s="199">
        <f t="shared" si="20"/>
        <v>324000</v>
      </c>
      <c r="N1297" s="157" t="s">
        <v>1821</v>
      </c>
      <c r="O1297" s="157">
        <v>0</v>
      </c>
      <c r="P1297" s="205"/>
      <c r="Q1297" s="205"/>
      <c r="R1297" s="205"/>
      <c r="S1297" s="206"/>
    </row>
    <row r="1298" spans="1:19" ht="29.1" customHeight="1">
      <c r="A1298" s="166">
        <v>1294</v>
      </c>
      <c r="B1298" s="206"/>
      <c r="C1298" s="206"/>
      <c r="D1298" s="206"/>
      <c r="E1298" s="206"/>
      <c r="F1298" s="166" t="s">
        <v>3226</v>
      </c>
      <c r="G1298" s="206" t="s">
        <v>3220</v>
      </c>
      <c r="H1298" s="157" t="s">
        <v>1319</v>
      </c>
      <c r="I1298" s="155" t="s">
        <v>119</v>
      </c>
      <c r="J1298" s="128">
        <v>364</v>
      </c>
      <c r="K1298" s="128">
        <v>10</v>
      </c>
      <c r="L1298" s="128">
        <v>1410</v>
      </c>
      <c r="M1298" s="199">
        <f t="shared" si="20"/>
        <v>14100</v>
      </c>
      <c r="N1298" s="157" t="s">
        <v>3765</v>
      </c>
      <c r="O1298" s="157" t="s">
        <v>3766</v>
      </c>
      <c r="P1298" s="205"/>
      <c r="Q1298" s="205"/>
      <c r="R1298" s="205"/>
      <c r="S1298" s="206"/>
    </row>
    <row r="1299" spans="1:19" ht="29.1" customHeight="1">
      <c r="A1299" s="166">
        <v>1295</v>
      </c>
      <c r="B1299" s="206"/>
      <c r="C1299" s="206"/>
      <c r="D1299" s="206"/>
      <c r="E1299" s="206"/>
      <c r="F1299" s="166" t="s">
        <v>3226</v>
      </c>
      <c r="G1299" s="206" t="s">
        <v>3220</v>
      </c>
      <c r="H1299" s="157" t="s">
        <v>1318</v>
      </c>
      <c r="I1299" s="155" t="s">
        <v>119</v>
      </c>
      <c r="J1299" s="128">
        <v>698</v>
      </c>
      <c r="K1299" s="128">
        <v>56</v>
      </c>
      <c r="L1299" s="128">
        <v>1410</v>
      </c>
      <c r="M1299" s="199">
        <f t="shared" si="20"/>
        <v>78960</v>
      </c>
      <c r="N1299" s="157" t="s">
        <v>1820</v>
      </c>
      <c r="O1299" s="157">
        <v>0</v>
      </c>
      <c r="P1299" s="205"/>
      <c r="Q1299" s="205"/>
      <c r="R1299" s="205"/>
      <c r="S1299" s="206"/>
    </row>
    <row r="1300" spans="1:19" ht="29.1" customHeight="1">
      <c r="A1300" s="166">
        <v>1296</v>
      </c>
      <c r="B1300" s="206"/>
      <c r="C1300" s="206"/>
      <c r="D1300" s="206"/>
      <c r="E1300" s="206"/>
      <c r="F1300" s="166" t="s">
        <v>3226</v>
      </c>
      <c r="G1300" s="206" t="s">
        <v>3220</v>
      </c>
      <c r="H1300" s="157" t="s">
        <v>1317</v>
      </c>
      <c r="I1300" s="155" t="s">
        <v>109</v>
      </c>
      <c r="J1300" s="128">
        <v>476</v>
      </c>
      <c r="K1300" s="128">
        <v>300</v>
      </c>
      <c r="L1300" s="128">
        <v>4710</v>
      </c>
      <c r="M1300" s="199">
        <f t="shared" si="20"/>
        <v>1413000</v>
      </c>
      <c r="N1300" s="157" t="s">
        <v>1820</v>
      </c>
      <c r="O1300" s="157">
        <v>0</v>
      </c>
      <c r="P1300" s="205"/>
      <c r="Q1300" s="205"/>
      <c r="R1300" s="205"/>
      <c r="S1300" s="206"/>
    </row>
    <row r="1301" spans="1:19" ht="29.1" customHeight="1">
      <c r="A1301" s="166">
        <v>1297</v>
      </c>
      <c r="B1301" s="206"/>
      <c r="C1301" s="206"/>
      <c r="D1301" s="206"/>
      <c r="E1301" s="206"/>
      <c r="F1301" s="166" t="s">
        <v>3226</v>
      </c>
      <c r="G1301" s="206" t="s">
        <v>3220</v>
      </c>
      <c r="H1301" s="157" t="s">
        <v>1397</v>
      </c>
      <c r="I1301" s="155" t="s">
        <v>119</v>
      </c>
      <c r="J1301" s="128">
        <v>670</v>
      </c>
      <c r="K1301" s="128">
        <v>173</v>
      </c>
      <c r="L1301" s="128">
        <v>1020</v>
      </c>
      <c r="M1301" s="199">
        <f t="shared" si="20"/>
        <v>176460</v>
      </c>
      <c r="N1301" s="157" t="s">
        <v>1821</v>
      </c>
      <c r="O1301" s="157">
        <v>0</v>
      </c>
      <c r="P1301" s="205"/>
      <c r="Q1301" s="205"/>
      <c r="R1301" s="205"/>
      <c r="S1301" s="206"/>
    </row>
    <row r="1302" spans="1:19" ht="29.1" customHeight="1">
      <c r="A1302" s="166">
        <v>1298</v>
      </c>
      <c r="B1302" s="206"/>
      <c r="C1302" s="206"/>
      <c r="D1302" s="206"/>
      <c r="E1302" s="206"/>
      <c r="F1302" s="166" t="s">
        <v>3226</v>
      </c>
      <c r="G1302" s="206" t="s">
        <v>3220</v>
      </c>
      <c r="H1302" s="157" t="s">
        <v>1367</v>
      </c>
      <c r="I1302" s="155" t="s">
        <v>736</v>
      </c>
      <c r="J1302" s="128">
        <v>105</v>
      </c>
      <c r="K1302" s="128">
        <v>105</v>
      </c>
      <c r="L1302" s="128">
        <v>5870</v>
      </c>
      <c r="M1302" s="199">
        <f t="shared" si="20"/>
        <v>616350</v>
      </c>
      <c r="N1302" s="157" t="s">
        <v>1812</v>
      </c>
      <c r="O1302" s="157" t="s">
        <v>2093</v>
      </c>
      <c r="P1302" s="205"/>
      <c r="Q1302" s="205"/>
      <c r="R1302" s="205"/>
      <c r="S1302" s="206"/>
    </row>
    <row r="1303" spans="1:19" ht="29.1" customHeight="1">
      <c r="A1303" s="166">
        <v>1299</v>
      </c>
      <c r="B1303" s="206"/>
      <c r="C1303" s="206"/>
      <c r="D1303" s="206"/>
      <c r="E1303" s="206"/>
      <c r="F1303" s="166" t="s">
        <v>3226</v>
      </c>
      <c r="G1303" s="206" t="s">
        <v>3220</v>
      </c>
      <c r="H1303" s="157" t="s">
        <v>1392</v>
      </c>
      <c r="I1303" s="155" t="s">
        <v>166</v>
      </c>
      <c r="J1303" s="128">
        <v>403</v>
      </c>
      <c r="K1303" s="128">
        <v>28</v>
      </c>
      <c r="L1303" s="128">
        <v>1410</v>
      </c>
      <c r="M1303" s="199">
        <f t="shared" si="20"/>
        <v>39480</v>
      </c>
      <c r="N1303" s="157" t="s">
        <v>1821</v>
      </c>
      <c r="O1303" s="157">
        <v>0</v>
      </c>
      <c r="P1303" s="205"/>
      <c r="Q1303" s="205"/>
      <c r="R1303" s="205"/>
      <c r="S1303" s="206"/>
    </row>
    <row r="1304" spans="1:19" ht="29.1" customHeight="1">
      <c r="A1304" s="166">
        <v>1300</v>
      </c>
      <c r="B1304" s="206"/>
      <c r="C1304" s="206"/>
      <c r="D1304" s="206"/>
      <c r="E1304" s="206"/>
      <c r="F1304" s="166" t="s">
        <v>3226</v>
      </c>
      <c r="G1304" s="206" t="s">
        <v>3220</v>
      </c>
      <c r="H1304" s="157" t="s">
        <v>2931</v>
      </c>
      <c r="I1304" s="155" t="s">
        <v>55</v>
      </c>
      <c r="J1304" s="128">
        <v>59</v>
      </c>
      <c r="K1304" s="128">
        <v>30</v>
      </c>
      <c r="L1304" s="128">
        <v>1410</v>
      </c>
      <c r="M1304" s="199">
        <v>42300</v>
      </c>
      <c r="N1304" s="157" t="s">
        <v>3191</v>
      </c>
      <c r="O1304" s="157"/>
      <c r="P1304" s="205"/>
      <c r="Q1304" s="205"/>
      <c r="R1304" s="205"/>
      <c r="S1304" s="206"/>
    </row>
    <row r="1305" spans="1:19" ht="29.1" customHeight="1">
      <c r="A1305" s="166">
        <v>1301</v>
      </c>
      <c r="B1305" s="206"/>
      <c r="C1305" s="206"/>
      <c r="D1305" s="206"/>
      <c r="E1305" s="206"/>
      <c r="F1305" s="166" t="s">
        <v>3226</v>
      </c>
      <c r="G1305" s="206" t="s">
        <v>3220</v>
      </c>
      <c r="H1305" s="157" t="s">
        <v>1391</v>
      </c>
      <c r="I1305" s="155" t="s">
        <v>166</v>
      </c>
      <c r="J1305" s="128">
        <v>358</v>
      </c>
      <c r="K1305" s="128">
        <v>108</v>
      </c>
      <c r="L1305" s="128">
        <v>1410</v>
      </c>
      <c r="M1305" s="199">
        <f t="shared" ref="M1305:M1368" si="21">K1305*L1305</f>
        <v>152280</v>
      </c>
      <c r="N1305" s="157" t="s">
        <v>1821</v>
      </c>
      <c r="O1305" s="157">
        <v>0</v>
      </c>
      <c r="P1305" s="205"/>
      <c r="Q1305" s="205"/>
      <c r="R1305" s="205"/>
      <c r="S1305" s="206"/>
    </row>
    <row r="1306" spans="1:19" ht="29.1" customHeight="1">
      <c r="A1306" s="166">
        <v>1302</v>
      </c>
      <c r="B1306" s="206"/>
      <c r="C1306" s="206"/>
      <c r="D1306" s="206"/>
      <c r="E1306" s="206"/>
      <c r="F1306" s="166" t="s">
        <v>3226</v>
      </c>
      <c r="G1306" s="206" t="s">
        <v>3220</v>
      </c>
      <c r="H1306" s="157" t="s">
        <v>1361</v>
      </c>
      <c r="I1306" s="155" t="s">
        <v>55</v>
      </c>
      <c r="J1306" s="128">
        <v>2122</v>
      </c>
      <c r="K1306" s="128">
        <v>352</v>
      </c>
      <c r="L1306" s="128">
        <v>1410</v>
      </c>
      <c r="M1306" s="199">
        <f t="shared" si="21"/>
        <v>496320</v>
      </c>
      <c r="N1306" s="157" t="s">
        <v>3191</v>
      </c>
      <c r="O1306" s="157">
        <v>0</v>
      </c>
      <c r="P1306" s="205"/>
      <c r="Q1306" s="205"/>
      <c r="R1306" s="205"/>
      <c r="S1306" s="206"/>
    </row>
    <row r="1307" spans="1:19" ht="29.1" customHeight="1">
      <c r="A1307" s="166">
        <v>1303</v>
      </c>
      <c r="B1307" s="206"/>
      <c r="C1307" s="206"/>
      <c r="D1307" s="206"/>
      <c r="E1307" s="206"/>
      <c r="F1307" s="166" t="s">
        <v>3226</v>
      </c>
      <c r="G1307" s="206" t="s">
        <v>3220</v>
      </c>
      <c r="H1307" s="157" t="s">
        <v>1360</v>
      </c>
      <c r="I1307" s="155" t="s">
        <v>55</v>
      </c>
      <c r="J1307" s="128">
        <v>1573</v>
      </c>
      <c r="K1307" s="128">
        <v>1558</v>
      </c>
      <c r="L1307" s="128">
        <v>5290</v>
      </c>
      <c r="M1307" s="199">
        <f t="shared" si="21"/>
        <v>8241820</v>
      </c>
      <c r="N1307" s="157" t="s">
        <v>3606</v>
      </c>
      <c r="O1307" s="157" t="s">
        <v>3779</v>
      </c>
      <c r="P1307" s="205"/>
      <c r="Q1307" s="205"/>
      <c r="R1307" s="205"/>
      <c r="S1307" s="206"/>
    </row>
    <row r="1308" spans="1:19" ht="29.1" customHeight="1">
      <c r="A1308" s="166">
        <v>1304</v>
      </c>
      <c r="B1308" s="206"/>
      <c r="C1308" s="206"/>
      <c r="D1308" s="206"/>
      <c r="E1308" s="206"/>
      <c r="F1308" s="166" t="s">
        <v>3226</v>
      </c>
      <c r="G1308" s="206" t="s">
        <v>3220</v>
      </c>
      <c r="H1308" s="157" t="s">
        <v>1390</v>
      </c>
      <c r="I1308" s="155" t="s">
        <v>166</v>
      </c>
      <c r="J1308" s="128">
        <v>150</v>
      </c>
      <c r="K1308" s="128">
        <v>40</v>
      </c>
      <c r="L1308" s="128">
        <v>1350</v>
      </c>
      <c r="M1308" s="199">
        <f t="shared" si="21"/>
        <v>54000</v>
      </c>
      <c r="N1308" s="157" t="s">
        <v>1821</v>
      </c>
      <c r="O1308" s="157">
        <v>0</v>
      </c>
      <c r="P1308" s="205"/>
      <c r="Q1308" s="205"/>
      <c r="R1308" s="205"/>
      <c r="S1308" s="206"/>
    </row>
    <row r="1309" spans="1:19" ht="29.1" customHeight="1">
      <c r="A1309" s="166">
        <v>1305</v>
      </c>
      <c r="B1309" s="206"/>
      <c r="C1309" s="206"/>
      <c r="D1309" s="206"/>
      <c r="E1309" s="206"/>
      <c r="F1309" s="166" t="s">
        <v>3226</v>
      </c>
      <c r="G1309" s="206" t="s">
        <v>3220</v>
      </c>
      <c r="H1309" s="157" t="s">
        <v>1356</v>
      </c>
      <c r="I1309" s="155" t="s">
        <v>55</v>
      </c>
      <c r="J1309" s="128">
        <v>274</v>
      </c>
      <c r="K1309" s="128">
        <v>120</v>
      </c>
      <c r="L1309" s="128">
        <v>1350</v>
      </c>
      <c r="M1309" s="199">
        <f t="shared" si="21"/>
        <v>162000</v>
      </c>
      <c r="N1309" s="157" t="s">
        <v>3276</v>
      </c>
      <c r="O1309" s="157" t="s">
        <v>2120</v>
      </c>
      <c r="P1309" s="205"/>
      <c r="Q1309" s="205"/>
      <c r="R1309" s="205"/>
      <c r="S1309" s="206"/>
    </row>
    <row r="1310" spans="1:19" ht="29.1" customHeight="1">
      <c r="A1310" s="166">
        <v>1306</v>
      </c>
      <c r="B1310" s="206"/>
      <c r="C1310" s="206"/>
      <c r="D1310" s="206"/>
      <c r="E1310" s="206"/>
      <c r="F1310" s="166" t="s">
        <v>3226</v>
      </c>
      <c r="G1310" s="206" t="s">
        <v>3220</v>
      </c>
      <c r="H1310" s="157" t="s">
        <v>1402</v>
      </c>
      <c r="I1310" s="155" t="s">
        <v>119</v>
      </c>
      <c r="J1310" s="128">
        <v>202</v>
      </c>
      <c r="K1310" s="128">
        <v>98</v>
      </c>
      <c r="L1310" s="128">
        <v>1350</v>
      </c>
      <c r="M1310" s="199">
        <f t="shared" si="21"/>
        <v>132300</v>
      </c>
      <c r="N1310" s="157" t="s">
        <v>1821</v>
      </c>
      <c r="O1310" s="157">
        <v>0</v>
      </c>
      <c r="P1310" s="205"/>
      <c r="Q1310" s="205"/>
      <c r="R1310" s="205"/>
      <c r="S1310" s="206"/>
    </row>
    <row r="1311" spans="1:19" ht="29.1" customHeight="1">
      <c r="A1311" s="166">
        <v>1307</v>
      </c>
      <c r="B1311" s="206"/>
      <c r="C1311" s="206"/>
      <c r="D1311" s="206"/>
      <c r="E1311" s="206"/>
      <c r="F1311" s="166" t="s">
        <v>3226</v>
      </c>
      <c r="G1311" s="206" t="s">
        <v>3220</v>
      </c>
      <c r="H1311" s="157" t="s">
        <v>1389</v>
      </c>
      <c r="I1311" s="155" t="s">
        <v>166</v>
      </c>
      <c r="J1311" s="128">
        <v>188</v>
      </c>
      <c r="K1311" s="128">
        <v>108</v>
      </c>
      <c r="L1311" s="128">
        <v>1350</v>
      </c>
      <c r="M1311" s="199">
        <f t="shared" si="21"/>
        <v>145800</v>
      </c>
      <c r="N1311" s="157" t="s">
        <v>1821</v>
      </c>
      <c r="O1311" s="157">
        <v>0</v>
      </c>
      <c r="P1311" s="205"/>
      <c r="Q1311" s="205"/>
      <c r="R1311" s="205"/>
      <c r="S1311" s="206"/>
    </row>
    <row r="1312" spans="1:19" ht="29.1" customHeight="1">
      <c r="A1312" s="166">
        <v>1308</v>
      </c>
      <c r="B1312" s="206"/>
      <c r="C1312" s="206"/>
      <c r="D1312" s="206"/>
      <c r="E1312" s="206"/>
      <c r="F1312" s="166" t="s">
        <v>3226</v>
      </c>
      <c r="G1312" s="206" t="s">
        <v>3220</v>
      </c>
      <c r="H1312" s="157" t="s">
        <v>1357</v>
      </c>
      <c r="I1312" s="155" t="s">
        <v>736</v>
      </c>
      <c r="J1312" s="128">
        <v>178</v>
      </c>
      <c r="K1312" s="128">
        <v>131</v>
      </c>
      <c r="L1312" s="128">
        <v>1180</v>
      </c>
      <c r="M1312" s="199">
        <f t="shared" si="21"/>
        <v>154580</v>
      </c>
      <c r="N1312" s="157" t="s">
        <v>3191</v>
      </c>
      <c r="O1312" s="157">
        <v>0</v>
      </c>
      <c r="P1312" s="205"/>
      <c r="Q1312" s="205"/>
      <c r="R1312" s="205"/>
      <c r="S1312" s="206"/>
    </row>
    <row r="1313" spans="1:19" ht="29.1" customHeight="1">
      <c r="A1313" s="166">
        <v>1309</v>
      </c>
      <c r="B1313" s="206"/>
      <c r="C1313" s="206"/>
      <c r="D1313" s="206"/>
      <c r="E1313" s="206"/>
      <c r="F1313" s="166" t="s">
        <v>3226</v>
      </c>
      <c r="G1313" s="206" t="s">
        <v>3220</v>
      </c>
      <c r="H1313" s="157" t="s">
        <v>1358</v>
      </c>
      <c r="I1313" s="155" t="s">
        <v>736</v>
      </c>
      <c r="J1313" s="128">
        <v>117</v>
      </c>
      <c r="K1313" s="128">
        <v>102</v>
      </c>
      <c r="L1313" s="128">
        <v>4150</v>
      </c>
      <c r="M1313" s="199">
        <f t="shared" si="21"/>
        <v>423300</v>
      </c>
      <c r="N1313" s="157" t="s">
        <v>1812</v>
      </c>
      <c r="O1313" s="157" t="s">
        <v>2093</v>
      </c>
      <c r="P1313" s="205"/>
      <c r="Q1313" s="205"/>
      <c r="R1313" s="205"/>
      <c r="S1313" s="206"/>
    </row>
    <row r="1314" spans="1:19" ht="29.1" customHeight="1">
      <c r="A1314" s="166">
        <v>1310</v>
      </c>
      <c r="B1314" s="206"/>
      <c r="C1314" s="206"/>
      <c r="D1314" s="206"/>
      <c r="E1314" s="206"/>
      <c r="F1314" s="166" t="s">
        <v>3226</v>
      </c>
      <c r="G1314" s="206" t="s">
        <v>3220</v>
      </c>
      <c r="H1314" s="157" t="s">
        <v>1316</v>
      </c>
      <c r="I1314" s="155" t="s">
        <v>55</v>
      </c>
      <c r="J1314" s="128">
        <v>295</v>
      </c>
      <c r="K1314" s="128">
        <v>147</v>
      </c>
      <c r="L1314" s="128">
        <v>1180</v>
      </c>
      <c r="M1314" s="199">
        <f t="shared" si="21"/>
        <v>173460</v>
      </c>
      <c r="N1314" s="157" t="s">
        <v>3191</v>
      </c>
      <c r="O1314" s="157">
        <v>0</v>
      </c>
      <c r="P1314" s="205"/>
      <c r="Q1314" s="205"/>
      <c r="R1314" s="205"/>
      <c r="S1314" s="206"/>
    </row>
    <row r="1315" spans="1:19" ht="29.1" customHeight="1">
      <c r="A1315" s="166">
        <v>1311</v>
      </c>
      <c r="B1315" s="206"/>
      <c r="C1315" s="206"/>
      <c r="D1315" s="206"/>
      <c r="E1315" s="206"/>
      <c r="F1315" s="166" t="s">
        <v>3226</v>
      </c>
      <c r="G1315" s="206" t="s">
        <v>3220</v>
      </c>
      <c r="H1315" s="157" t="s">
        <v>697</v>
      </c>
      <c r="I1315" s="155" t="s">
        <v>119</v>
      </c>
      <c r="J1315" s="128">
        <v>248</v>
      </c>
      <c r="K1315" s="128">
        <v>248</v>
      </c>
      <c r="L1315" s="128">
        <v>1020</v>
      </c>
      <c r="M1315" s="199">
        <f t="shared" si="21"/>
        <v>252960</v>
      </c>
      <c r="N1315" s="157" t="s">
        <v>3191</v>
      </c>
      <c r="O1315" s="157">
        <v>0</v>
      </c>
      <c r="P1315" s="205"/>
      <c r="Q1315" s="205"/>
      <c r="R1315" s="205"/>
      <c r="S1315" s="206"/>
    </row>
    <row r="1316" spans="1:19" ht="29.1" customHeight="1">
      <c r="A1316" s="166">
        <v>1312</v>
      </c>
      <c r="B1316" s="206"/>
      <c r="C1316" s="206"/>
      <c r="D1316" s="206"/>
      <c r="E1316" s="206"/>
      <c r="F1316" s="166" t="s">
        <v>3226</v>
      </c>
      <c r="G1316" s="206" t="s">
        <v>3220</v>
      </c>
      <c r="H1316" s="157" t="s">
        <v>1212</v>
      </c>
      <c r="I1316" s="155" t="s">
        <v>119</v>
      </c>
      <c r="J1316" s="128">
        <v>185</v>
      </c>
      <c r="K1316" s="128">
        <v>37</v>
      </c>
      <c r="L1316" s="128">
        <v>1020</v>
      </c>
      <c r="M1316" s="199">
        <f t="shared" si="21"/>
        <v>37740</v>
      </c>
      <c r="N1316" s="157" t="s">
        <v>3787</v>
      </c>
      <c r="O1316" s="157" t="s">
        <v>3779</v>
      </c>
      <c r="P1316" s="205"/>
      <c r="Q1316" s="205"/>
      <c r="R1316" s="205"/>
      <c r="S1316" s="206"/>
    </row>
    <row r="1317" spans="1:19" ht="29.1" customHeight="1">
      <c r="A1317" s="166">
        <v>1313</v>
      </c>
      <c r="B1317" s="206"/>
      <c r="C1317" s="206"/>
      <c r="D1317" s="206"/>
      <c r="E1317" s="206"/>
      <c r="F1317" s="166" t="s">
        <v>3226</v>
      </c>
      <c r="G1317" s="206" t="s">
        <v>3220</v>
      </c>
      <c r="H1317" s="157" t="s">
        <v>1213</v>
      </c>
      <c r="I1317" s="155" t="s">
        <v>54</v>
      </c>
      <c r="J1317" s="128">
        <v>1040</v>
      </c>
      <c r="K1317" s="128">
        <v>2</v>
      </c>
      <c r="L1317" s="128">
        <v>112</v>
      </c>
      <c r="M1317" s="199">
        <f t="shared" si="21"/>
        <v>224</v>
      </c>
      <c r="N1317" s="157" t="s">
        <v>3191</v>
      </c>
      <c r="O1317" s="157">
        <v>0</v>
      </c>
      <c r="P1317" s="205"/>
      <c r="Q1317" s="205"/>
      <c r="R1317" s="205"/>
      <c r="S1317" s="206"/>
    </row>
    <row r="1318" spans="1:19" ht="29.1" customHeight="1">
      <c r="A1318" s="166">
        <v>1314</v>
      </c>
      <c r="B1318" s="206"/>
      <c r="C1318" s="206"/>
      <c r="D1318" s="206"/>
      <c r="E1318" s="206"/>
      <c r="F1318" s="166" t="s">
        <v>3226</v>
      </c>
      <c r="G1318" s="206" t="s">
        <v>3220</v>
      </c>
      <c r="H1318" s="157" t="s">
        <v>1215</v>
      </c>
      <c r="I1318" s="155" t="s">
        <v>109</v>
      </c>
      <c r="J1318" s="128">
        <v>916</v>
      </c>
      <c r="K1318" s="128">
        <v>210</v>
      </c>
      <c r="L1318" s="128">
        <v>1120</v>
      </c>
      <c r="M1318" s="199">
        <f t="shared" si="21"/>
        <v>235200</v>
      </c>
      <c r="N1318" s="157" t="s">
        <v>3191</v>
      </c>
      <c r="O1318" s="157">
        <v>0</v>
      </c>
      <c r="P1318" s="205"/>
      <c r="Q1318" s="205"/>
      <c r="R1318" s="205"/>
      <c r="S1318" s="206"/>
    </row>
    <row r="1319" spans="1:19" ht="29.1" customHeight="1">
      <c r="A1319" s="166">
        <v>1315</v>
      </c>
      <c r="B1319" s="206"/>
      <c r="C1319" s="206"/>
      <c r="D1319" s="206"/>
      <c r="E1319" s="206"/>
      <c r="F1319" s="166" t="s">
        <v>3226</v>
      </c>
      <c r="G1319" s="206" t="s">
        <v>3220</v>
      </c>
      <c r="H1319" s="157" t="s">
        <v>1216</v>
      </c>
      <c r="I1319" s="155" t="s">
        <v>119</v>
      </c>
      <c r="J1319" s="128">
        <v>107</v>
      </c>
      <c r="K1319" s="128">
        <v>107</v>
      </c>
      <c r="L1319" s="128">
        <v>363</v>
      </c>
      <c r="M1319" s="199">
        <f t="shared" si="21"/>
        <v>38841</v>
      </c>
      <c r="N1319" s="157" t="s">
        <v>3788</v>
      </c>
      <c r="O1319" s="157" t="s">
        <v>2029</v>
      </c>
      <c r="P1319" s="205"/>
      <c r="Q1319" s="205"/>
      <c r="R1319" s="205"/>
      <c r="S1319" s="206"/>
    </row>
    <row r="1320" spans="1:19" ht="29.1" customHeight="1">
      <c r="A1320" s="166">
        <v>1316</v>
      </c>
      <c r="B1320" s="206"/>
      <c r="C1320" s="206"/>
      <c r="D1320" s="206"/>
      <c r="E1320" s="206"/>
      <c r="F1320" s="166" t="s">
        <v>3226</v>
      </c>
      <c r="G1320" s="206" t="s">
        <v>3220</v>
      </c>
      <c r="H1320" s="157" t="s">
        <v>1218</v>
      </c>
      <c r="I1320" s="155" t="s">
        <v>119</v>
      </c>
      <c r="J1320" s="128">
        <v>33</v>
      </c>
      <c r="K1320" s="128">
        <v>33</v>
      </c>
      <c r="L1320" s="128">
        <v>1020</v>
      </c>
      <c r="M1320" s="199">
        <f t="shared" si="21"/>
        <v>33660</v>
      </c>
      <c r="N1320" s="157" t="s">
        <v>3341</v>
      </c>
      <c r="O1320" s="157" t="s">
        <v>2032</v>
      </c>
      <c r="P1320" s="205"/>
      <c r="Q1320" s="205"/>
      <c r="R1320" s="205"/>
      <c r="S1320" s="206"/>
    </row>
    <row r="1321" spans="1:19" ht="29.1" customHeight="1">
      <c r="A1321" s="166">
        <v>1317</v>
      </c>
      <c r="B1321" s="206"/>
      <c r="C1321" s="206"/>
      <c r="D1321" s="206"/>
      <c r="E1321" s="206"/>
      <c r="F1321" s="166" t="s">
        <v>3226</v>
      </c>
      <c r="G1321" s="206" t="s">
        <v>3220</v>
      </c>
      <c r="H1321" s="157" t="s">
        <v>1214</v>
      </c>
      <c r="I1321" s="155" t="s">
        <v>119</v>
      </c>
      <c r="J1321" s="128">
        <v>12</v>
      </c>
      <c r="K1321" s="128">
        <v>8</v>
      </c>
      <c r="L1321" s="128">
        <v>1080</v>
      </c>
      <c r="M1321" s="199">
        <f t="shared" si="21"/>
        <v>8640</v>
      </c>
      <c r="N1321" s="157" t="s">
        <v>3788</v>
      </c>
      <c r="O1321" s="157" t="s">
        <v>2029</v>
      </c>
      <c r="P1321" s="205"/>
      <c r="Q1321" s="205"/>
      <c r="R1321" s="205"/>
      <c r="S1321" s="206"/>
    </row>
    <row r="1322" spans="1:19" ht="29.1" customHeight="1">
      <c r="A1322" s="166">
        <v>1318</v>
      </c>
      <c r="B1322" s="206"/>
      <c r="C1322" s="206"/>
      <c r="D1322" s="206"/>
      <c r="E1322" s="206"/>
      <c r="F1322" s="166" t="s">
        <v>3226</v>
      </c>
      <c r="G1322" s="206" t="s">
        <v>3220</v>
      </c>
      <c r="H1322" s="157" t="s">
        <v>1219</v>
      </c>
      <c r="I1322" s="155" t="s">
        <v>119</v>
      </c>
      <c r="J1322" s="128">
        <v>30</v>
      </c>
      <c r="K1322" s="128">
        <v>30</v>
      </c>
      <c r="L1322" s="128">
        <v>1020</v>
      </c>
      <c r="M1322" s="199">
        <f t="shared" si="21"/>
        <v>30600</v>
      </c>
      <c r="N1322" s="157" t="s">
        <v>3724</v>
      </c>
      <c r="O1322" s="157" t="s">
        <v>2033</v>
      </c>
      <c r="P1322" s="205"/>
      <c r="Q1322" s="205"/>
      <c r="R1322" s="205"/>
      <c r="S1322" s="206"/>
    </row>
    <row r="1323" spans="1:19" ht="29.1" customHeight="1">
      <c r="A1323" s="166">
        <v>1319</v>
      </c>
      <c r="B1323" s="206"/>
      <c r="C1323" s="206"/>
      <c r="D1323" s="206"/>
      <c r="E1323" s="206"/>
      <c r="F1323" s="166" t="s">
        <v>3226</v>
      </c>
      <c r="G1323" s="206" t="s">
        <v>3220</v>
      </c>
      <c r="H1323" s="157" t="s">
        <v>1222</v>
      </c>
      <c r="I1323" s="155" t="s">
        <v>119</v>
      </c>
      <c r="J1323" s="128">
        <v>77</v>
      </c>
      <c r="K1323" s="128">
        <v>77</v>
      </c>
      <c r="L1323" s="128">
        <v>1020</v>
      </c>
      <c r="M1323" s="199">
        <f t="shared" si="21"/>
        <v>78540</v>
      </c>
      <c r="N1323" s="157" t="s">
        <v>3789</v>
      </c>
      <c r="O1323" s="157" t="s">
        <v>2029</v>
      </c>
      <c r="P1323" s="205"/>
      <c r="Q1323" s="205"/>
      <c r="R1323" s="205"/>
      <c r="S1323" s="206"/>
    </row>
    <row r="1324" spans="1:19" ht="29.1" customHeight="1">
      <c r="A1324" s="166">
        <v>1320</v>
      </c>
      <c r="B1324" s="206"/>
      <c r="C1324" s="206"/>
      <c r="D1324" s="206"/>
      <c r="E1324" s="206"/>
      <c r="F1324" s="166" t="s">
        <v>3226</v>
      </c>
      <c r="G1324" s="206" t="s">
        <v>3220</v>
      </c>
      <c r="H1324" s="157" t="s">
        <v>1221</v>
      </c>
      <c r="I1324" s="155" t="s">
        <v>119</v>
      </c>
      <c r="J1324" s="128">
        <v>88</v>
      </c>
      <c r="K1324" s="128">
        <v>39</v>
      </c>
      <c r="L1324" s="128">
        <v>1020</v>
      </c>
      <c r="M1324" s="199">
        <f t="shared" si="21"/>
        <v>39780</v>
      </c>
      <c r="N1324" s="157" t="s">
        <v>3789</v>
      </c>
      <c r="O1324" s="157" t="s">
        <v>2029</v>
      </c>
      <c r="P1324" s="205"/>
      <c r="Q1324" s="205"/>
      <c r="R1324" s="205"/>
      <c r="S1324" s="206"/>
    </row>
    <row r="1325" spans="1:19" ht="29.1" customHeight="1">
      <c r="A1325" s="166">
        <v>1321</v>
      </c>
      <c r="B1325" s="206"/>
      <c r="C1325" s="206"/>
      <c r="D1325" s="206"/>
      <c r="E1325" s="206"/>
      <c r="F1325" s="166" t="s">
        <v>3226</v>
      </c>
      <c r="G1325" s="206" t="s">
        <v>3220</v>
      </c>
      <c r="H1325" s="157" t="s">
        <v>1137</v>
      </c>
      <c r="I1325" s="155" t="s">
        <v>119</v>
      </c>
      <c r="J1325" s="128">
        <v>291</v>
      </c>
      <c r="K1325" s="128">
        <v>40</v>
      </c>
      <c r="L1325" s="128">
        <v>1180</v>
      </c>
      <c r="M1325" s="199">
        <f t="shared" si="21"/>
        <v>47200</v>
      </c>
      <c r="N1325" s="157" t="s">
        <v>3790</v>
      </c>
      <c r="O1325" s="157">
        <v>0</v>
      </c>
      <c r="P1325" s="205"/>
      <c r="Q1325" s="205"/>
      <c r="R1325" s="205"/>
      <c r="S1325" s="206"/>
    </row>
    <row r="1326" spans="1:19" ht="29.1" customHeight="1">
      <c r="A1326" s="166">
        <v>1322</v>
      </c>
      <c r="B1326" s="206"/>
      <c r="C1326" s="206"/>
      <c r="D1326" s="206"/>
      <c r="E1326" s="206"/>
      <c r="F1326" s="166" t="s">
        <v>3226</v>
      </c>
      <c r="G1326" s="206" t="s">
        <v>3220</v>
      </c>
      <c r="H1326" s="157" t="s">
        <v>1241</v>
      </c>
      <c r="I1326" s="155" t="s">
        <v>55</v>
      </c>
      <c r="J1326" s="128">
        <v>711</v>
      </c>
      <c r="K1326" s="128">
        <v>606</v>
      </c>
      <c r="L1326" s="128">
        <v>1180</v>
      </c>
      <c r="M1326" s="199">
        <f t="shared" si="21"/>
        <v>715080</v>
      </c>
      <c r="N1326" s="157" t="s">
        <v>3191</v>
      </c>
      <c r="O1326" s="157">
        <v>0</v>
      </c>
      <c r="P1326" s="205"/>
      <c r="Q1326" s="205"/>
      <c r="R1326" s="205"/>
      <c r="S1326" s="206"/>
    </row>
    <row r="1327" spans="1:19" ht="29.1" customHeight="1">
      <c r="A1327" s="166">
        <v>1323</v>
      </c>
      <c r="B1327" s="206"/>
      <c r="C1327" s="206"/>
      <c r="D1327" s="206"/>
      <c r="E1327" s="206"/>
      <c r="F1327" s="166" t="s">
        <v>3226</v>
      </c>
      <c r="G1327" s="206" t="s">
        <v>3220</v>
      </c>
      <c r="H1327" s="157" t="s">
        <v>1247</v>
      </c>
      <c r="I1327" s="155" t="s">
        <v>54</v>
      </c>
      <c r="J1327" s="128">
        <v>50</v>
      </c>
      <c r="K1327" s="128">
        <v>50</v>
      </c>
      <c r="L1327" s="128">
        <v>1750</v>
      </c>
      <c r="M1327" s="199">
        <f t="shared" si="21"/>
        <v>87500</v>
      </c>
      <c r="N1327" s="157" t="s">
        <v>3191</v>
      </c>
      <c r="O1327" s="157">
        <v>0</v>
      </c>
      <c r="P1327" s="205"/>
      <c r="Q1327" s="205"/>
      <c r="R1327" s="205"/>
      <c r="S1327" s="206"/>
    </row>
    <row r="1328" spans="1:19" ht="29.1" customHeight="1">
      <c r="A1328" s="166">
        <v>1324</v>
      </c>
      <c r="B1328" s="206"/>
      <c r="C1328" s="206"/>
      <c r="D1328" s="206"/>
      <c r="E1328" s="206"/>
      <c r="F1328" s="166" t="s">
        <v>3226</v>
      </c>
      <c r="G1328" s="206" t="s">
        <v>3220</v>
      </c>
      <c r="H1328" s="157" t="s">
        <v>1141</v>
      </c>
      <c r="I1328" s="155" t="s">
        <v>54</v>
      </c>
      <c r="J1328" s="128">
        <v>193</v>
      </c>
      <c r="K1328" s="128">
        <v>77</v>
      </c>
      <c r="L1328" s="128">
        <v>4640</v>
      </c>
      <c r="M1328" s="199">
        <f t="shared" si="21"/>
        <v>357280</v>
      </c>
      <c r="N1328" s="157" t="s">
        <v>3191</v>
      </c>
      <c r="O1328" s="157">
        <v>0</v>
      </c>
      <c r="P1328" s="205"/>
      <c r="Q1328" s="205"/>
      <c r="R1328" s="205"/>
      <c r="S1328" s="206"/>
    </row>
    <row r="1329" spans="1:19" ht="29.1" customHeight="1">
      <c r="A1329" s="166">
        <v>1325</v>
      </c>
      <c r="B1329" s="206"/>
      <c r="C1329" s="206"/>
      <c r="D1329" s="206"/>
      <c r="E1329" s="206"/>
      <c r="F1329" s="166" t="s">
        <v>3226</v>
      </c>
      <c r="G1329" s="206" t="s">
        <v>3220</v>
      </c>
      <c r="H1329" s="157" t="s">
        <v>1244</v>
      </c>
      <c r="I1329" s="155" t="s">
        <v>54</v>
      </c>
      <c r="J1329" s="128">
        <v>203</v>
      </c>
      <c r="K1329" s="128">
        <v>97</v>
      </c>
      <c r="L1329" s="128">
        <v>1020</v>
      </c>
      <c r="M1329" s="199">
        <f t="shared" si="21"/>
        <v>98940</v>
      </c>
      <c r="N1329" s="157" t="s">
        <v>3191</v>
      </c>
      <c r="O1329" s="157">
        <v>0</v>
      </c>
      <c r="P1329" s="205"/>
      <c r="Q1329" s="205"/>
      <c r="R1329" s="205"/>
      <c r="S1329" s="206"/>
    </row>
    <row r="1330" spans="1:19" ht="29.1" customHeight="1">
      <c r="A1330" s="166">
        <v>1326</v>
      </c>
      <c r="B1330" s="206"/>
      <c r="C1330" s="206"/>
      <c r="D1330" s="206"/>
      <c r="E1330" s="206"/>
      <c r="F1330" s="166" t="s">
        <v>3226</v>
      </c>
      <c r="G1330" s="206" t="s">
        <v>3220</v>
      </c>
      <c r="H1330" s="157" t="s">
        <v>1251</v>
      </c>
      <c r="I1330" s="155" t="s">
        <v>326</v>
      </c>
      <c r="J1330" s="128">
        <v>498</v>
      </c>
      <c r="K1330" s="128">
        <v>291</v>
      </c>
      <c r="L1330" s="128">
        <v>259</v>
      </c>
      <c r="M1330" s="199">
        <f t="shared" si="21"/>
        <v>75369</v>
      </c>
      <c r="N1330" s="157" t="s">
        <v>3693</v>
      </c>
      <c r="O1330" s="157">
        <v>0</v>
      </c>
      <c r="P1330" s="205"/>
      <c r="Q1330" s="205"/>
      <c r="R1330" s="205"/>
      <c r="S1330" s="206"/>
    </row>
    <row r="1331" spans="1:19" ht="29.1" customHeight="1">
      <c r="A1331" s="166">
        <v>1327</v>
      </c>
      <c r="B1331" s="206"/>
      <c r="C1331" s="206"/>
      <c r="D1331" s="206"/>
      <c r="E1331" s="206"/>
      <c r="F1331" s="166" t="s">
        <v>3226</v>
      </c>
      <c r="G1331" s="206" t="s">
        <v>3220</v>
      </c>
      <c r="H1331" s="157" t="s">
        <v>1250</v>
      </c>
      <c r="I1331" s="155" t="s">
        <v>326</v>
      </c>
      <c r="J1331" s="128">
        <v>77</v>
      </c>
      <c r="K1331" s="128">
        <v>77</v>
      </c>
      <c r="L1331" s="128">
        <v>3900</v>
      </c>
      <c r="M1331" s="199">
        <f t="shared" si="21"/>
        <v>300300</v>
      </c>
      <c r="N1331" s="157" t="s">
        <v>3191</v>
      </c>
      <c r="O1331" s="157">
        <v>0</v>
      </c>
      <c r="P1331" s="205"/>
      <c r="Q1331" s="205"/>
      <c r="R1331" s="205"/>
      <c r="S1331" s="206"/>
    </row>
    <row r="1332" spans="1:19" ht="29.1" customHeight="1">
      <c r="A1332" s="166">
        <v>1328</v>
      </c>
      <c r="B1332" s="206"/>
      <c r="C1332" s="206"/>
      <c r="D1332" s="206"/>
      <c r="E1332" s="206"/>
      <c r="F1332" s="166" t="s">
        <v>3226</v>
      </c>
      <c r="G1332" s="206" t="s">
        <v>3220</v>
      </c>
      <c r="H1332" s="157" t="s">
        <v>1252</v>
      </c>
      <c r="I1332" s="155" t="s">
        <v>54</v>
      </c>
      <c r="J1332" s="128">
        <v>492</v>
      </c>
      <c r="K1332" s="128">
        <v>492</v>
      </c>
      <c r="L1332" s="128">
        <v>3430</v>
      </c>
      <c r="M1332" s="199">
        <f t="shared" si="21"/>
        <v>1687560</v>
      </c>
      <c r="N1332" s="157" t="s">
        <v>3599</v>
      </c>
      <c r="O1332" s="157" t="s">
        <v>3791</v>
      </c>
      <c r="P1332" s="205"/>
      <c r="Q1332" s="205"/>
      <c r="R1332" s="205"/>
      <c r="S1332" s="206"/>
    </row>
    <row r="1333" spans="1:19" ht="29.1" customHeight="1">
      <c r="A1333" s="166">
        <v>1329</v>
      </c>
      <c r="B1333" s="206"/>
      <c r="C1333" s="206"/>
      <c r="D1333" s="206"/>
      <c r="E1333" s="206"/>
      <c r="F1333" s="166" t="s">
        <v>3226</v>
      </c>
      <c r="G1333" s="206" t="s">
        <v>3220</v>
      </c>
      <c r="H1333" s="157" t="s">
        <v>573</v>
      </c>
      <c r="I1333" s="155" t="s">
        <v>54</v>
      </c>
      <c r="J1333" s="128">
        <v>982</v>
      </c>
      <c r="K1333" s="128">
        <v>260</v>
      </c>
      <c r="L1333" s="128">
        <v>2970</v>
      </c>
      <c r="M1333" s="199">
        <f t="shared" si="21"/>
        <v>772200</v>
      </c>
      <c r="N1333" s="157" t="s">
        <v>3792</v>
      </c>
      <c r="O1333" s="157" t="s">
        <v>2077</v>
      </c>
      <c r="P1333" s="205"/>
      <c r="Q1333" s="205"/>
      <c r="R1333" s="205"/>
      <c r="S1333" s="206"/>
    </row>
    <row r="1334" spans="1:19" ht="29.1" customHeight="1">
      <c r="A1334" s="166">
        <v>1330</v>
      </c>
      <c r="B1334" s="206"/>
      <c r="C1334" s="206"/>
      <c r="D1334" s="206"/>
      <c r="E1334" s="206"/>
      <c r="F1334" s="166" t="s">
        <v>3226</v>
      </c>
      <c r="G1334" s="206" t="s">
        <v>3220</v>
      </c>
      <c r="H1334" s="157" t="s">
        <v>1253</v>
      </c>
      <c r="I1334" s="155" t="s">
        <v>54</v>
      </c>
      <c r="J1334" s="128">
        <v>52</v>
      </c>
      <c r="K1334" s="128">
        <v>52</v>
      </c>
      <c r="L1334" s="128">
        <v>3430</v>
      </c>
      <c r="M1334" s="199">
        <f t="shared" si="21"/>
        <v>178360</v>
      </c>
      <c r="N1334" s="157" t="s">
        <v>3191</v>
      </c>
      <c r="O1334" s="157">
        <v>0</v>
      </c>
      <c r="P1334" s="205"/>
      <c r="Q1334" s="205"/>
      <c r="R1334" s="205"/>
      <c r="S1334" s="206"/>
    </row>
    <row r="1335" spans="1:19" ht="29.1" customHeight="1">
      <c r="A1335" s="166">
        <v>1331</v>
      </c>
      <c r="B1335" s="206"/>
      <c r="C1335" s="206"/>
      <c r="D1335" s="206"/>
      <c r="E1335" s="206"/>
      <c r="F1335" s="166" t="s">
        <v>3226</v>
      </c>
      <c r="G1335" s="206" t="s">
        <v>3220</v>
      </c>
      <c r="H1335" s="157" t="s">
        <v>1256</v>
      </c>
      <c r="I1335" s="155" t="s">
        <v>54</v>
      </c>
      <c r="J1335" s="128">
        <v>955</v>
      </c>
      <c r="K1335" s="128">
        <v>323</v>
      </c>
      <c r="L1335" s="128">
        <v>2610</v>
      </c>
      <c r="M1335" s="199">
        <f t="shared" si="21"/>
        <v>843030</v>
      </c>
      <c r="N1335" s="157" t="s">
        <v>3330</v>
      </c>
      <c r="O1335" s="157">
        <v>573</v>
      </c>
      <c r="P1335" s="205"/>
      <c r="Q1335" s="205"/>
      <c r="R1335" s="205"/>
      <c r="S1335" s="206"/>
    </row>
    <row r="1336" spans="1:19" ht="29.1" customHeight="1">
      <c r="A1336" s="166">
        <v>1332</v>
      </c>
      <c r="B1336" s="206"/>
      <c r="C1336" s="206"/>
      <c r="D1336" s="206"/>
      <c r="E1336" s="206"/>
      <c r="F1336" s="166" t="s">
        <v>3226</v>
      </c>
      <c r="G1336" s="206" t="s">
        <v>3220</v>
      </c>
      <c r="H1336" s="157" t="s">
        <v>1255</v>
      </c>
      <c r="I1336" s="155" t="s">
        <v>182</v>
      </c>
      <c r="J1336" s="128">
        <v>393</v>
      </c>
      <c r="K1336" s="128">
        <v>393</v>
      </c>
      <c r="L1336" s="128">
        <v>4600</v>
      </c>
      <c r="M1336" s="199">
        <f t="shared" si="21"/>
        <v>1807800</v>
      </c>
      <c r="N1336" s="157" t="s">
        <v>3191</v>
      </c>
      <c r="O1336" s="157">
        <v>0</v>
      </c>
      <c r="P1336" s="205"/>
      <c r="Q1336" s="205"/>
      <c r="R1336" s="205"/>
      <c r="S1336" s="206"/>
    </row>
    <row r="1337" spans="1:19" ht="29.1" customHeight="1">
      <c r="A1337" s="166">
        <v>1333</v>
      </c>
      <c r="B1337" s="206"/>
      <c r="C1337" s="206"/>
      <c r="D1337" s="206"/>
      <c r="E1337" s="206"/>
      <c r="F1337" s="166" t="s">
        <v>3226</v>
      </c>
      <c r="G1337" s="206" t="s">
        <v>3220</v>
      </c>
      <c r="H1337" s="157" t="s">
        <v>1259</v>
      </c>
      <c r="I1337" s="155" t="s">
        <v>54</v>
      </c>
      <c r="J1337" s="128">
        <v>349</v>
      </c>
      <c r="K1337" s="128">
        <v>349</v>
      </c>
      <c r="L1337" s="128">
        <v>4600</v>
      </c>
      <c r="M1337" s="199">
        <f t="shared" si="21"/>
        <v>1605400</v>
      </c>
      <c r="N1337" s="157" t="s">
        <v>3330</v>
      </c>
      <c r="O1337" s="157">
        <v>573</v>
      </c>
      <c r="P1337" s="205"/>
      <c r="Q1337" s="205"/>
      <c r="R1337" s="205"/>
      <c r="S1337" s="206"/>
    </row>
    <row r="1338" spans="1:19" ht="29.1" customHeight="1">
      <c r="A1338" s="166">
        <v>1334</v>
      </c>
      <c r="B1338" s="206"/>
      <c r="C1338" s="206"/>
      <c r="D1338" s="206"/>
      <c r="E1338" s="206"/>
      <c r="F1338" s="166" t="s">
        <v>3226</v>
      </c>
      <c r="G1338" s="206" t="s">
        <v>3220</v>
      </c>
      <c r="H1338" s="157" t="s">
        <v>1257</v>
      </c>
      <c r="I1338" s="155" t="s">
        <v>54</v>
      </c>
      <c r="J1338" s="128">
        <v>912</v>
      </c>
      <c r="K1338" s="128">
        <v>869</v>
      </c>
      <c r="L1338" s="128">
        <v>3920</v>
      </c>
      <c r="M1338" s="199">
        <f t="shared" si="21"/>
        <v>3406480</v>
      </c>
      <c r="N1338" s="157" t="s">
        <v>3793</v>
      </c>
      <c r="O1338" s="157" t="s">
        <v>2060</v>
      </c>
      <c r="P1338" s="205"/>
      <c r="Q1338" s="205"/>
      <c r="R1338" s="205"/>
      <c r="S1338" s="206"/>
    </row>
    <row r="1339" spans="1:19" ht="29.1" customHeight="1">
      <c r="A1339" s="166">
        <v>1335</v>
      </c>
      <c r="B1339" s="206"/>
      <c r="C1339" s="206"/>
      <c r="D1339" s="206"/>
      <c r="E1339" s="206"/>
      <c r="F1339" s="166" t="s">
        <v>3226</v>
      </c>
      <c r="G1339" s="206" t="s">
        <v>3220</v>
      </c>
      <c r="H1339" s="157" t="s">
        <v>1427</v>
      </c>
      <c r="I1339" s="155" t="s">
        <v>109</v>
      </c>
      <c r="J1339" s="128">
        <v>7240</v>
      </c>
      <c r="K1339" s="128">
        <v>981</v>
      </c>
      <c r="L1339" s="128">
        <v>308</v>
      </c>
      <c r="M1339" s="199">
        <f t="shared" si="21"/>
        <v>302148</v>
      </c>
      <c r="N1339" s="157" t="s">
        <v>3443</v>
      </c>
      <c r="O1339" s="157" t="s">
        <v>2139</v>
      </c>
      <c r="P1339" s="205"/>
      <c r="Q1339" s="205"/>
      <c r="R1339" s="205"/>
      <c r="S1339" s="206"/>
    </row>
    <row r="1340" spans="1:19" ht="29.1" customHeight="1">
      <c r="A1340" s="166">
        <v>1336</v>
      </c>
      <c r="B1340" s="206"/>
      <c r="C1340" s="206"/>
      <c r="D1340" s="206"/>
      <c r="E1340" s="206"/>
      <c r="F1340" s="166" t="s">
        <v>3226</v>
      </c>
      <c r="G1340" s="206" t="s">
        <v>3220</v>
      </c>
      <c r="H1340" s="157" t="s">
        <v>1263</v>
      </c>
      <c r="I1340" s="155" t="s">
        <v>54</v>
      </c>
      <c r="J1340" s="128">
        <v>868</v>
      </c>
      <c r="K1340" s="128">
        <v>868</v>
      </c>
      <c r="L1340" s="128">
        <v>4060</v>
      </c>
      <c r="M1340" s="199">
        <f t="shared" si="21"/>
        <v>3524080</v>
      </c>
      <c r="N1340" s="157" t="s">
        <v>3794</v>
      </c>
      <c r="O1340" s="157" t="s">
        <v>2080</v>
      </c>
      <c r="P1340" s="205"/>
      <c r="Q1340" s="205"/>
      <c r="R1340" s="205"/>
      <c r="S1340" s="206"/>
    </row>
    <row r="1341" spans="1:19" ht="29.1" customHeight="1">
      <c r="A1341" s="166">
        <v>1337</v>
      </c>
      <c r="B1341" s="206"/>
      <c r="C1341" s="206"/>
      <c r="D1341" s="206"/>
      <c r="E1341" s="206"/>
      <c r="F1341" s="166" t="s">
        <v>3226</v>
      </c>
      <c r="G1341" s="206" t="s">
        <v>3220</v>
      </c>
      <c r="H1341" s="157" t="s">
        <v>662</v>
      </c>
      <c r="I1341" s="155" t="s">
        <v>109</v>
      </c>
      <c r="J1341" s="128">
        <v>5355</v>
      </c>
      <c r="K1341" s="128">
        <v>541</v>
      </c>
      <c r="L1341" s="128">
        <v>358</v>
      </c>
      <c r="M1341" s="199">
        <f t="shared" si="21"/>
        <v>193678</v>
      </c>
      <c r="N1341" s="157" t="s">
        <v>3694</v>
      </c>
      <c r="O1341" s="157" t="s">
        <v>3695</v>
      </c>
      <c r="P1341" s="205"/>
      <c r="Q1341" s="205"/>
      <c r="R1341" s="205"/>
      <c r="S1341" s="206"/>
    </row>
    <row r="1342" spans="1:19" ht="29.1" customHeight="1">
      <c r="A1342" s="166">
        <v>1338</v>
      </c>
      <c r="B1342" s="206"/>
      <c r="C1342" s="206"/>
      <c r="D1342" s="206"/>
      <c r="E1342" s="206"/>
      <c r="F1342" s="166" t="s">
        <v>3226</v>
      </c>
      <c r="G1342" s="206" t="s">
        <v>3220</v>
      </c>
      <c r="H1342" s="157" t="s">
        <v>1284</v>
      </c>
      <c r="I1342" s="155" t="s">
        <v>54</v>
      </c>
      <c r="J1342" s="128">
        <v>1552</v>
      </c>
      <c r="K1342" s="128">
        <v>1552</v>
      </c>
      <c r="L1342" s="128">
        <v>3500</v>
      </c>
      <c r="M1342" s="199">
        <f t="shared" si="21"/>
        <v>5432000</v>
      </c>
      <c r="N1342" s="157" t="s">
        <v>3601</v>
      </c>
      <c r="O1342" s="157" t="s">
        <v>3797</v>
      </c>
      <c r="P1342" s="205"/>
      <c r="Q1342" s="205"/>
      <c r="R1342" s="205"/>
      <c r="S1342" s="206"/>
    </row>
    <row r="1343" spans="1:19" ht="29.1" customHeight="1">
      <c r="A1343" s="166">
        <v>1339</v>
      </c>
      <c r="B1343" s="206"/>
      <c r="C1343" s="206"/>
      <c r="D1343" s="206"/>
      <c r="E1343" s="206"/>
      <c r="F1343" s="166" t="s">
        <v>3226</v>
      </c>
      <c r="G1343" s="206" t="s">
        <v>3220</v>
      </c>
      <c r="H1343" s="157" t="s">
        <v>1428</v>
      </c>
      <c r="I1343" s="155" t="s">
        <v>109</v>
      </c>
      <c r="J1343" s="128">
        <v>2579</v>
      </c>
      <c r="K1343" s="128">
        <v>2171</v>
      </c>
      <c r="L1343" s="128">
        <v>514</v>
      </c>
      <c r="M1343" s="199">
        <f t="shared" si="21"/>
        <v>1115894</v>
      </c>
      <c r="N1343" s="157" t="s">
        <v>3661</v>
      </c>
      <c r="O1343" s="157" t="s">
        <v>3659</v>
      </c>
      <c r="P1343" s="205"/>
      <c r="Q1343" s="205"/>
      <c r="R1343" s="205"/>
      <c r="S1343" s="206"/>
    </row>
    <row r="1344" spans="1:19" ht="29.1" customHeight="1">
      <c r="A1344" s="166">
        <v>1340</v>
      </c>
      <c r="B1344" s="206"/>
      <c r="C1344" s="206"/>
      <c r="D1344" s="206"/>
      <c r="E1344" s="206"/>
      <c r="F1344" s="166" t="s">
        <v>3226</v>
      </c>
      <c r="G1344" s="206" t="s">
        <v>3220</v>
      </c>
      <c r="H1344" s="157" t="s">
        <v>1290</v>
      </c>
      <c r="I1344" s="155" t="s">
        <v>54</v>
      </c>
      <c r="J1344" s="128">
        <v>621</v>
      </c>
      <c r="K1344" s="128">
        <v>484</v>
      </c>
      <c r="L1344" s="128">
        <v>3920</v>
      </c>
      <c r="M1344" s="199">
        <f t="shared" si="21"/>
        <v>1897280</v>
      </c>
      <c r="N1344" s="157" t="s">
        <v>3402</v>
      </c>
      <c r="O1344" s="157" t="s">
        <v>3798</v>
      </c>
      <c r="P1344" s="205"/>
      <c r="Q1344" s="205"/>
      <c r="R1344" s="205"/>
      <c r="S1344" s="206"/>
    </row>
    <row r="1345" spans="1:19" ht="29.1" customHeight="1">
      <c r="A1345" s="166">
        <v>1341</v>
      </c>
      <c r="B1345" s="206"/>
      <c r="C1345" s="206"/>
      <c r="D1345" s="206"/>
      <c r="E1345" s="206"/>
      <c r="F1345" s="166" t="s">
        <v>3226</v>
      </c>
      <c r="G1345" s="206" t="s">
        <v>3220</v>
      </c>
      <c r="H1345" s="157" t="s">
        <v>1289</v>
      </c>
      <c r="I1345" s="155" t="s">
        <v>119</v>
      </c>
      <c r="J1345" s="128">
        <v>350</v>
      </c>
      <c r="K1345" s="128">
        <v>319</v>
      </c>
      <c r="L1345" s="128">
        <v>1150</v>
      </c>
      <c r="M1345" s="199">
        <f t="shared" si="21"/>
        <v>366850</v>
      </c>
      <c r="N1345" s="157" t="s">
        <v>3179</v>
      </c>
      <c r="O1345" s="157">
        <v>0</v>
      </c>
      <c r="P1345" s="205"/>
      <c r="Q1345" s="205"/>
      <c r="R1345" s="205"/>
      <c r="S1345" s="206"/>
    </row>
    <row r="1346" spans="1:19" ht="29.1" customHeight="1">
      <c r="A1346" s="166">
        <v>1342</v>
      </c>
      <c r="B1346" s="206"/>
      <c r="C1346" s="206"/>
      <c r="D1346" s="206"/>
      <c r="E1346" s="206"/>
      <c r="F1346" s="166" t="s">
        <v>3226</v>
      </c>
      <c r="G1346" s="206" t="s">
        <v>3220</v>
      </c>
      <c r="H1346" s="157" t="s">
        <v>1271</v>
      </c>
      <c r="I1346" s="155" t="s">
        <v>119</v>
      </c>
      <c r="J1346" s="128">
        <v>43</v>
      </c>
      <c r="K1346" s="128">
        <v>43</v>
      </c>
      <c r="L1346" s="128">
        <v>1150</v>
      </c>
      <c r="M1346" s="199">
        <f t="shared" si="21"/>
        <v>49450</v>
      </c>
      <c r="N1346" s="157" t="s">
        <v>3276</v>
      </c>
      <c r="O1346" s="157" t="s">
        <v>3799</v>
      </c>
      <c r="P1346" s="205"/>
      <c r="Q1346" s="205"/>
      <c r="R1346" s="205"/>
      <c r="S1346" s="206"/>
    </row>
    <row r="1347" spans="1:19" ht="29.1" customHeight="1">
      <c r="A1347" s="166">
        <v>1343</v>
      </c>
      <c r="B1347" s="206"/>
      <c r="C1347" s="206"/>
      <c r="D1347" s="206"/>
      <c r="E1347" s="206"/>
      <c r="F1347" s="166" t="s">
        <v>3226</v>
      </c>
      <c r="G1347" s="206" t="s">
        <v>3220</v>
      </c>
      <c r="H1347" s="157" t="s">
        <v>1292</v>
      </c>
      <c r="I1347" s="155" t="s">
        <v>55</v>
      </c>
      <c r="J1347" s="128">
        <v>1636</v>
      </c>
      <c r="K1347" s="128">
        <v>881</v>
      </c>
      <c r="L1347" s="128">
        <v>3110</v>
      </c>
      <c r="M1347" s="199">
        <f t="shared" si="21"/>
        <v>2739910</v>
      </c>
      <c r="N1347" s="157" t="s">
        <v>3433</v>
      </c>
      <c r="O1347" s="157" t="s">
        <v>2088</v>
      </c>
      <c r="P1347" s="205"/>
      <c r="Q1347" s="205"/>
      <c r="R1347" s="205"/>
      <c r="S1347" s="206"/>
    </row>
    <row r="1348" spans="1:19" ht="29.1" customHeight="1">
      <c r="A1348" s="166">
        <v>1344</v>
      </c>
      <c r="B1348" s="206"/>
      <c r="C1348" s="206"/>
      <c r="D1348" s="206"/>
      <c r="E1348" s="206"/>
      <c r="F1348" s="166" t="s">
        <v>3226</v>
      </c>
      <c r="G1348" s="206" t="s">
        <v>3220</v>
      </c>
      <c r="H1348" s="157" t="s">
        <v>1038</v>
      </c>
      <c r="I1348" s="155" t="s">
        <v>119</v>
      </c>
      <c r="J1348" s="128">
        <v>36</v>
      </c>
      <c r="K1348" s="128">
        <v>36</v>
      </c>
      <c r="L1348" s="128">
        <v>1150</v>
      </c>
      <c r="M1348" s="199">
        <f t="shared" si="21"/>
        <v>41400</v>
      </c>
      <c r="N1348" s="157" t="s">
        <v>3179</v>
      </c>
      <c r="O1348" s="157">
        <v>0</v>
      </c>
      <c r="P1348" s="205"/>
      <c r="Q1348" s="205"/>
      <c r="R1348" s="205"/>
      <c r="S1348" s="206"/>
    </row>
    <row r="1349" spans="1:19" ht="29.1" customHeight="1">
      <c r="A1349" s="166">
        <v>1345</v>
      </c>
      <c r="B1349" s="206"/>
      <c r="C1349" s="206"/>
      <c r="D1349" s="206"/>
      <c r="E1349" s="206"/>
      <c r="F1349" s="166" t="s">
        <v>3226</v>
      </c>
      <c r="G1349" s="206" t="s">
        <v>3220</v>
      </c>
      <c r="H1349" s="157" t="s">
        <v>1294</v>
      </c>
      <c r="I1349" s="155" t="s">
        <v>119</v>
      </c>
      <c r="J1349" s="128">
        <v>46</v>
      </c>
      <c r="K1349" s="128">
        <v>46</v>
      </c>
      <c r="L1349" s="128">
        <v>1150</v>
      </c>
      <c r="M1349" s="199">
        <f t="shared" si="21"/>
        <v>52900</v>
      </c>
      <c r="N1349" s="157" t="s">
        <v>3710</v>
      </c>
      <c r="O1349" s="157" t="s">
        <v>1838</v>
      </c>
      <c r="P1349" s="205"/>
      <c r="Q1349" s="205"/>
      <c r="R1349" s="205"/>
      <c r="S1349" s="206"/>
    </row>
    <row r="1350" spans="1:19" ht="29.1" customHeight="1">
      <c r="A1350" s="166">
        <v>1346</v>
      </c>
      <c r="B1350" s="206"/>
      <c r="C1350" s="206"/>
      <c r="D1350" s="206"/>
      <c r="E1350" s="206"/>
      <c r="F1350" s="166" t="s">
        <v>3226</v>
      </c>
      <c r="G1350" s="206" t="s">
        <v>3220</v>
      </c>
      <c r="H1350" s="157" t="s">
        <v>1036</v>
      </c>
      <c r="I1350" s="155" t="s">
        <v>119</v>
      </c>
      <c r="J1350" s="128">
        <v>450</v>
      </c>
      <c r="K1350" s="128">
        <v>450</v>
      </c>
      <c r="L1350" s="128">
        <v>1150</v>
      </c>
      <c r="M1350" s="199">
        <f t="shared" si="21"/>
        <v>517500</v>
      </c>
      <c r="N1350" s="157" t="s">
        <v>3710</v>
      </c>
      <c r="O1350" s="157" t="s">
        <v>1838</v>
      </c>
      <c r="P1350" s="205"/>
      <c r="Q1350" s="205"/>
      <c r="R1350" s="205"/>
      <c r="S1350" s="206"/>
    </row>
    <row r="1351" spans="1:19" ht="29.1" customHeight="1">
      <c r="A1351" s="166">
        <v>1347</v>
      </c>
      <c r="B1351" s="206"/>
      <c r="C1351" s="206"/>
      <c r="D1351" s="206"/>
      <c r="E1351" s="206"/>
      <c r="F1351" s="166" t="s">
        <v>3226</v>
      </c>
      <c r="G1351" s="206" t="s">
        <v>3220</v>
      </c>
      <c r="H1351" s="157" t="s">
        <v>1293</v>
      </c>
      <c r="I1351" s="155" t="s">
        <v>55</v>
      </c>
      <c r="J1351" s="128">
        <v>851</v>
      </c>
      <c r="K1351" s="128">
        <v>669</v>
      </c>
      <c r="L1351" s="128">
        <v>4660</v>
      </c>
      <c r="M1351" s="199">
        <f t="shared" si="21"/>
        <v>3117540</v>
      </c>
      <c r="N1351" s="157" t="s">
        <v>3795</v>
      </c>
      <c r="O1351" s="157" t="s">
        <v>3800</v>
      </c>
      <c r="P1351" s="205"/>
      <c r="Q1351" s="205"/>
      <c r="R1351" s="205"/>
      <c r="S1351" s="206"/>
    </row>
    <row r="1352" spans="1:19" ht="29.1" customHeight="1">
      <c r="A1352" s="166">
        <v>1348</v>
      </c>
      <c r="B1352" s="206"/>
      <c r="C1352" s="206"/>
      <c r="D1352" s="206"/>
      <c r="E1352" s="206"/>
      <c r="F1352" s="166" t="s">
        <v>3226</v>
      </c>
      <c r="G1352" s="206" t="s">
        <v>3220</v>
      </c>
      <c r="H1352" s="157" t="s">
        <v>1037</v>
      </c>
      <c r="I1352" s="155" t="s">
        <v>119</v>
      </c>
      <c r="J1352" s="128">
        <v>13</v>
      </c>
      <c r="K1352" s="128">
        <v>13</v>
      </c>
      <c r="L1352" s="128">
        <v>1150</v>
      </c>
      <c r="M1352" s="199">
        <f t="shared" si="21"/>
        <v>14950</v>
      </c>
      <c r="N1352" s="157" t="s">
        <v>3179</v>
      </c>
      <c r="O1352" s="157">
        <v>0</v>
      </c>
      <c r="P1352" s="205"/>
      <c r="Q1352" s="205"/>
      <c r="R1352" s="205"/>
      <c r="S1352" s="206"/>
    </row>
    <row r="1353" spans="1:19" ht="29.1" customHeight="1">
      <c r="A1353" s="166">
        <v>1349</v>
      </c>
      <c r="B1353" s="206"/>
      <c r="C1353" s="206"/>
      <c r="D1353" s="206"/>
      <c r="E1353" s="206"/>
      <c r="F1353" s="166" t="s">
        <v>3226</v>
      </c>
      <c r="G1353" s="206" t="s">
        <v>3220</v>
      </c>
      <c r="H1353" s="157" t="s">
        <v>1297</v>
      </c>
      <c r="I1353" s="155" t="s">
        <v>55</v>
      </c>
      <c r="J1353" s="128">
        <v>304</v>
      </c>
      <c r="K1353" s="128">
        <v>304</v>
      </c>
      <c r="L1353" s="128">
        <v>3920</v>
      </c>
      <c r="M1353" s="199">
        <f t="shared" si="21"/>
        <v>1191680</v>
      </c>
      <c r="N1353" s="157" t="s">
        <v>2085</v>
      </c>
      <c r="O1353" s="157" t="s">
        <v>2090</v>
      </c>
      <c r="P1353" s="205"/>
      <c r="Q1353" s="205"/>
      <c r="R1353" s="205"/>
      <c r="S1353" s="206"/>
    </row>
    <row r="1354" spans="1:19" ht="29.1" customHeight="1">
      <c r="A1354" s="166">
        <v>1350</v>
      </c>
      <c r="B1354" s="206"/>
      <c r="C1354" s="206"/>
      <c r="D1354" s="206"/>
      <c r="E1354" s="206"/>
      <c r="F1354" s="166" t="s">
        <v>3226</v>
      </c>
      <c r="G1354" s="206" t="s">
        <v>3220</v>
      </c>
      <c r="H1354" s="157" t="s">
        <v>1296</v>
      </c>
      <c r="I1354" s="155" t="s">
        <v>119</v>
      </c>
      <c r="J1354" s="128">
        <v>9</v>
      </c>
      <c r="K1354" s="128">
        <v>9</v>
      </c>
      <c r="L1354" s="128">
        <v>1150</v>
      </c>
      <c r="M1354" s="199">
        <f t="shared" si="21"/>
        <v>10350</v>
      </c>
      <c r="N1354" s="157" t="s">
        <v>3179</v>
      </c>
      <c r="O1354" s="157">
        <v>0</v>
      </c>
      <c r="P1354" s="205"/>
      <c r="Q1354" s="205"/>
      <c r="R1354" s="205"/>
      <c r="S1354" s="206"/>
    </row>
    <row r="1355" spans="1:19" ht="29.1" customHeight="1">
      <c r="A1355" s="166">
        <v>1351</v>
      </c>
      <c r="B1355" s="206"/>
      <c r="C1355" s="206"/>
      <c r="D1355" s="206"/>
      <c r="E1355" s="206"/>
      <c r="F1355" s="166" t="s">
        <v>3226</v>
      </c>
      <c r="G1355" s="206" t="s">
        <v>3220</v>
      </c>
      <c r="H1355" s="157" t="s">
        <v>1299</v>
      </c>
      <c r="I1355" s="155" t="s">
        <v>1300</v>
      </c>
      <c r="J1355" s="128">
        <v>22647</v>
      </c>
      <c r="K1355" s="128">
        <v>75</v>
      </c>
      <c r="L1355" s="128">
        <v>4020</v>
      </c>
      <c r="M1355" s="199">
        <f t="shared" si="21"/>
        <v>301500</v>
      </c>
      <c r="N1355" s="157" t="s">
        <v>2085</v>
      </c>
      <c r="O1355" s="157" t="s">
        <v>2086</v>
      </c>
      <c r="P1355" s="205"/>
      <c r="Q1355" s="205"/>
      <c r="R1355" s="205"/>
      <c r="S1355" s="206"/>
    </row>
    <row r="1356" spans="1:19" ht="29.1" customHeight="1">
      <c r="A1356" s="166">
        <v>1352</v>
      </c>
      <c r="B1356" s="206"/>
      <c r="C1356" s="206"/>
      <c r="D1356" s="206"/>
      <c r="E1356" s="206"/>
      <c r="F1356" s="166" t="s">
        <v>3226</v>
      </c>
      <c r="G1356" s="206" t="s">
        <v>3220</v>
      </c>
      <c r="H1356" s="157" t="s">
        <v>1040</v>
      </c>
      <c r="I1356" s="155" t="s">
        <v>119</v>
      </c>
      <c r="J1356" s="128">
        <v>241</v>
      </c>
      <c r="K1356" s="128">
        <v>150</v>
      </c>
      <c r="L1356" s="128">
        <v>1150</v>
      </c>
      <c r="M1356" s="199">
        <f t="shared" si="21"/>
        <v>172500</v>
      </c>
      <c r="N1356" s="157" t="s">
        <v>3693</v>
      </c>
      <c r="O1356" s="157">
        <v>0</v>
      </c>
      <c r="P1356" s="205"/>
      <c r="Q1356" s="205"/>
      <c r="R1356" s="205"/>
      <c r="S1356" s="206"/>
    </row>
    <row r="1357" spans="1:19" ht="29.1" customHeight="1">
      <c r="A1357" s="166">
        <v>1353</v>
      </c>
      <c r="B1357" s="206"/>
      <c r="C1357" s="206"/>
      <c r="D1357" s="206"/>
      <c r="E1357" s="206"/>
      <c r="F1357" s="166" t="s">
        <v>3226</v>
      </c>
      <c r="G1357" s="206" t="s">
        <v>3220</v>
      </c>
      <c r="H1357" s="157" t="s">
        <v>1298</v>
      </c>
      <c r="I1357" s="155" t="s">
        <v>119</v>
      </c>
      <c r="J1357" s="128">
        <v>96</v>
      </c>
      <c r="K1357" s="128">
        <v>38</v>
      </c>
      <c r="L1357" s="128">
        <v>1150</v>
      </c>
      <c r="M1357" s="199">
        <f t="shared" si="21"/>
        <v>43700</v>
      </c>
      <c r="N1357" s="157" t="s">
        <v>3179</v>
      </c>
      <c r="O1357" s="157">
        <v>0</v>
      </c>
      <c r="P1357" s="205"/>
      <c r="Q1357" s="205"/>
      <c r="R1357" s="205"/>
      <c r="S1357" s="206"/>
    </row>
    <row r="1358" spans="1:19" ht="29.1" customHeight="1">
      <c r="A1358" s="166">
        <v>1354</v>
      </c>
      <c r="B1358" s="206"/>
      <c r="C1358" s="206"/>
      <c r="D1358" s="206"/>
      <c r="E1358" s="206"/>
      <c r="F1358" s="166" t="s">
        <v>3226</v>
      </c>
      <c r="G1358" s="206" t="s">
        <v>3220</v>
      </c>
      <c r="H1358" s="157" t="s">
        <v>1270</v>
      </c>
      <c r="I1358" s="155" t="s">
        <v>55</v>
      </c>
      <c r="J1358" s="128">
        <v>418</v>
      </c>
      <c r="K1358" s="128">
        <v>418</v>
      </c>
      <c r="L1358" s="128">
        <v>4990</v>
      </c>
      <c r="M1358" s="199">
        <f t="shared" si="21"/>
        <v>2085820</v>
      </c>
      <c r="N1358" s="157" t="s">
        <v>2085</v>
      </c>
      <c r="O1358" s="157" t="s">
        <v>2086</v>
      </c>
      <c r="P1358" s="205"/>
      <c r="Q1358" s="205"/>
      <c r="R1358" s="205"/>
      <c r="S1358" s="206"/>
    </row>
    <row r="1359" spans="1:19" ht="29.1" customHeight="1">
      <c r="A1359" s="166">
        <v>1355</v>
      </c>
      <c r="B1359" s="206"/>
      <c r="C1359" s="206"/>
      <c r="D1359" s="206"/>
      <c r="E1359" s="206"/>
      <c r="F1359" s="166" t="s">
        <v>3226</v>
      </c>
      <c r="G1359" s="206" t="s">
        <v>3220</v>
      </c>
      <c r="H1359" s="157" t="s">
        <v>1234</v>
      </c>
      <c r="I1359" s="155" t="s">
        <v>55</v>
      </c>
      <c r="J1359" s="128">
        <v>126</v>
      </c>
      <c r="K1359" s="128">
        <v>126</v>
      </c>
      <c r="L1359" s="128">
        <v>5150</v>
      </c>
      <c r="M1359" s="199">
        <f t="shared" si="21"/>
        <v>648900</v>
      </c>
      <c r="N1359" s="157" t="s">
        <v>3623</v>
      </c>
      <c r="O1359" s="157" t="s">
        <v>2047</v>
      </c>
      <c r="P1359" s="205"/>
      <c r="Q1359" s="205"/>
      <c r="R1359" s="205"/>
      <c r="S1359" s="206"/>
    </row>
    <row r="1360" spans="1:19" ht="29.1" customHeight="1">
      <c r="A1360" s="166">
        <v>1356</v>
      </c>
      <c r="B1360" s="206"/>
      <c r="C1360" s="206"/>
      <c r="D1360" s="206"/>
      <c r="E1360" s="206"/>
      <c r="F1360" s="166" t="s">
        <v>3226</v>
      </c>
      <c r="G1360" s="206" t="s">
        <v>3220</v>
      </c>
      <c r="H1360" s="157" t="s">
        <v>1273</v>
      </c>
      <c r="I1360" s="155" t="s">
        <v>119</v>
      </c>
      <c r="J1360" s="128">
        <v>203</v>
      </c>
      <c r="K1360" s="128">
        <v>103</v>
      </c>
      <c r="L1360" s="128">
        <v>1480</v>
      </c>
      <c r="M1360" s="199">
        <f t="shared" si="21"/>
        <v>152440</v>
      </c>
      <c r="N1360" s="157" t="s">
        <v>3179</v>
      </c>
      <c r="O1360" s="157">
        <v>0</v>
      </c>
      <c r="P1360" s="205"/>
      <c r="Q1360" s="205"/>
      <c r="R1360" s="205"/>
      <c r="S1360" s="206"/>
    </row>
    <row r="1361" spans="1:19" ht="29.1" customHeight="1">
      <c r="A1361" s="166">
        <v>1357</v>
      </c>
      <c r="B1361" s="206"/>
      <c r="C1361" s="206"/>
      <c r="D1361" s="206"/>
      <c r="E1361" s="206"/>
      <c r="F1361" s="166" t="s">
        <v>3226</v>
      </c>
      <c r="G1361" s="206" t="s">
        <v>3220</v>
      </c>
      <c r="H1361" s="157" t="s">
        <v>1232</v>
      </c>
      <c r="I1361" s="155" t="s">
        <v>119</v>
      </c>
      <c r="J1361" s="128">
        <v>136</v>
      </c>
      <c r="K1361" s="128">
        <v>85</v>
      </c>
      <c r="L1361" s="128">
        <v>1480</v>
      </c>
      <c r="M1361" s="199">
        <f t="shared" si="21"/>
        <v>125800</v>
      </c>
      <c r="N1361" s="157" t="s">
        <v>1820</v>
      </c>
      <c r="O1361" s="157">
        <v>0</v>
      </c>
      <c r="P1361" s="205"/>
      <c r="Q1361" s="205"/>
      <c r="R1361" s="205"/>
      <c r="S1361" s="206"/>
    </row>
    <row r="1362" spans="1:19" ht="29.1" customHeight="1">
      <c r="A1362" s="166">
        <v>1358</v>
      </c>
      <c r="B1362" s="206"/>
      <c r="C1362" s="206"/>
      <c r="D1362" s="206"/>
      <c r="E1362" s="206"/>
      <c r="F1362" s="166" t="s">
        <v>3226</v>
      </c>
      <c r="G1362" s="206" t="s">
        <v>3220</v>
      </c>
      <c r="H1362" s="157" t="s">
        <v>1238</v>
      </c>
      <c r="I1362" s="155" t="s">
        <v>119</v>
      </c>
      <c r="J1362" s="128">
        <v>37</v>
      </c>
      <c r="K1362" s="128">
        <v>23</v>
      </c>
      <c r="L1362" s="128">
        <v>1450</v>
      </c>
      <c r="M1362" s="199">
        <f t="shared" si="21"/>
        <v>33350</v>
      </c>
      <c r="N1362" s="157" t="s">
        <v>3623</v>
      </c>
      <c r="O1362" s="157" t="s">
        <v>2047</v>
      </c>
      <c r="P1362" s="205"/>
      <c r="Q1362" s="205"/>
      <c r="R1362" s="205"/>
      <c r="S1362" s="206"/>
    </row>
    <row r="1363" spans="1:19" ht="29.1" customHeight="1">
      <c r="A1363" s="166">
        <v>1359</v>
      </c>
      <c r="B1363" s="206"/>
      <c r="C1363" s="206"/>
      <c r="D1363" s="206"/>
      <c r="E1363" s="206"/>
      <c r="F1363" s="166" t="s">
        <v>3226</v>
      </c>
      <c r="G1363" s="206" t="s">
        <v>3220</v>
      </c>
      <c r="H1363" s="157" t="s">
        <v>1226</v>
      </c>
      <c r="I1363" s="155" t="s">
        <v>54</v>
      </c>
      <c r="J1363" s="128">
        <v>1962</v>
      </c>
      <c r="K1363" s="128">
        <v>1962</v>
      </c>
      <c r="L1363" s="128">
        <v>5420</v>
      </c>
      <c r="M1363" s="199">
        <f t="shared" si="21"/>
        <v>10634040</v>
      </c>
      <c r="N1363" s="157" t="s">
        <v>3796</v>
      </c>
      <c r="O1363" s="157" t="s">
        <v>3801</v>
      </c>
      <c r="P1363" s="205"/>
      <c r="Q1363" s="205"/>
      <c r="R1363" s="205"/>
      <c r="S1363" s="206"/>
    </row>
    <row r="1364" spans="1:19" ht="29.1" customHeight="1">
      <c r="A1364" s="166">
        <v>1360</v>
      </c>
      <c r="B1364" s="206"/>
      <c r="C1364" s="206"/>
      <c r="D1364" s="206"/>
      <c r="E1364" s="206"/>
      <c r="F1364" s="166" t="s">
        <v>3226</v>
      </c>
      <c r="G1364" s="206" t="s">
        <v>3220</v>
      </c>
      <c r="H1364" s="157" t="s">
        <v>1225</v>
      </c>
      <c r="I1364" s="155" t="s">
        <v>55</v>
      </c>
      <c r="J1364" s="128">
        <v>1247</v>
      </c>
      <c r="K1364" s="128">
        <v>1247</v>
      </c>
      <c r="L1364" s="128">
        <v>5420</v>
      </c>
      <c r="M1364" s="199">
        <f t="shared" si="21"/>
        <v>6758740</v>
      </c>
      <c r="N1364" s="157" t="s">
        <v>3796</v>
      </c>
      <c r="O1364" s="157" t="s">
        <v>3801</v>
      </c>
      <c r="P1364" s="205"/>
      <c r="Q1364" s="205"/>
      <c r="R1364" s="205"/>
      <c r="S1364" s="206"/>
    </row>
    <row r="1365" spans="1:19" ht="29.1" customHeight="1">
      <c r="A1365" s="166">
        <v>1361</v>
      </c>
      <c r="B1365" s="206"/>
      <c r="C1365" s="206"/>
      <c r="D1365" s="206"/>
      <c r="E1365" s="206"/>
      <c r="F1365" s="166" t="s">
        <v>3226</v>
      </c>
      <c r="G1365" s="206" t="s">
        <v>3220</v>
      </c>
      <c r="H1365" s="157" t="s">
        <v>1237</v>
      </c>
      <c r="I1365" s="155" t="s">
        <v>119</v>
      </c>
      <c r="J1365" s="128">
        <v>1229</v>
      </c>
      <c r="K1365" s="128">
        <v>256</v>
      </c>
      <c r="L1365" s="128">
        <v>1450</v>
      </c>
      <c r="M1365" s="199">
        <f t="shared" si="21"/>
        <v>371200</v>
      </c>
      <c r="N1365" s="157" t="s">
        <v>3179</v>
      </c>
      <c r="O1365" s="157">
        <v>0</v>
      </c>
      <c r="P1365" s="205"/>
      <c r="Q1365" s="205"/>
      <c r="R1365" s="205"/>
      <c r="S1365" s="206"/>
    </row>
    <row r="1366" spans="1:19" ht="29.1" customHeight="1">
      <c r="A1366" s="166">
        <v>1362</v>
      </c>
      <c r="B1366" s="206"/>
      <c r="C1366" s="206"/>
      <c r="D1366" s="206"/>
      <c r="E1366" s="206"/>
      <c r="F1366" s="166" t="s">
        <v>3226</v>
      </c>
      <c r="G1366" s="206" t="s">
        <v>3220</v>
      </c>
      <c r="H1366" s="157" t="s">
        <v>1224</v>
      </c>
      <c r="I1366" s="155" t="s">
        <v>55</v>
      </c>
      <c r="J1366" s="128">
        <v>496</v>
      </c>
      <c r="K1366" s="128">
        <v>496</v>
      </c>
      <c r="L1366" s="128">
        <v>5420</v>
      </c>
      <c r="M1366" s="199">
        <f t="shared" si="21"/>
        <v>2688320</v>
      </c>
      <c r="N1366" s="157" t="s">
        <v>3350</v>
      </c>
      <c r="O1366" s="157" t="s">
        <v>2055</v>
      </c>
      <c r="P1366" s="205"/>
      <c r="Q1366" s="205"/>
      <c r="R1366" s="205"/>
      <c r="S1366" s="206"/>
    </row>
    <row r="1367" spans="1:19" ht="29.1" customHeight="1">
      <c r="A1367" s="166">
        <v>1363</v>
      </c>
      <c r="B1367" s="206"/>
      <c r="C1367" s="206"/>
      <c r="D1367" s="206"/>
      <c r="E1367" s="206"/>
      <c r="F1367" s="166" t="s">
        <v>3226</v>
      </c>
      <c r="G1367" s="206" t="s">
        <v>3220</v>
      </c>
      <c r="H1367" s="157" t="s">
        <v>1239</v>
      </c>
      <c r="I1367" s="155" t="s">
        <v>55</v>
      </c>
      <c r="J1367" s="128">
        <v>49</v>
      </c>
      <c r="K1367" s="128">
        <v>49</v>
      </c>
      <c r="L1367" s="128">
        <v>4990</v>
      </c>
      <c r="M1367" s="199">
        <f t="shared" si="21"/>
        <v>244510</v>
      </c>
      <c r="N1367" s="157" t="s">
        <v>3233</v>
      </c>
      <c r="O1367" s="157" t="s">
        <v>3696</v>
      </c>
      <c r="P1367" s="205"/>
      <c r="Q1367" s="205"/>
      <c r="R1367" s="205"/>
      <c r="S1367" s="206"/>
    </row>
    <row r="1368" spans="1:19" ht="29.1" customHeight="1">
      <c r="A1368" s="166">
        <v>1364</v>
      </c>
      <c r="B1368" s="206"/>
      <c r="C1368" s="206"/>
      <c r="D1368" s="206"/>
      <c r="E1368" s="206"/>
      <c r="F1368" s="166" t="s">
        <v>3226</v>
      </c>
      <c r="G1368" s="206" t="s">
        <v>3220</v>
      </c>
      <c r="H1368" s="157" t="s">
        <v>1240</v>
      </c>
      <c r="I1368" s="155" t="s">
        <v>55</v>
      </c>
      <c r="J1368" s="128">
        <v>170</v>
      </c>
      <c r="K1368" s="128">
        <v>15</v>
      </c>
      <c r="L1368" s="128">
        <v>5140</v>
      </c>
      <c r="M1368" s="199">
        <f t="shared" si="21"/>
        <v>77100</v>
      </c>
      <c r="N1368" s="157" t="s">
        <v>3179</v>
      </c>
      <c r="O1368" s="157">
        <v>0</v>
      </c>
      <c r="P1368" s="205"/>
      <c r="Q1368" s="205"/>
      <c r="R1368" s="205"/>
      <c r="S1368" s="206"/>
    </row>
    <row r="1369" spans="1:19" ht="29.1" customHeight="1">
      <c r="A1369" s="166">
        <v>1365</v>
      </c>
      <c r="B1369" s="206"/>
      <c r="C1369" s="206"/>
      <c r="D1369" s="206"/>
      <c r="E1369" s="206"/>
      <c r="F1369" s="166" t="s">
        <v>3226</v>
      </c>
      <c r="G1369" s="206" t="s">
        <v>3220</v>
      </c>
      <c r="H1369" s="157" t="s">
        <v>1223</v>
      </c>
      <c r="I1369" s="155" t="s">
        <v>55</v>
      </c>
      <c r="J1369" s="128">
        <v>565</v>
      </c>
      <c r="K1369" s="128">
        <v>358</v>
      </c>
      <c r="L1369" s="128">
        <v>5420</v>
      </c>
      <c r="M1369" s="199">
        <f t="shared" ref="M1369:M1432" si="22">K1369*L1369</f>
        <v>1940360</v>
      </c>
      <c r="N1369" s="157" t="s">
        <v>3542</v>
      </c>
      <c r="O1369" s="157" t="s">
        <v>2051</v>
      </c>
      <c r="P1369" s="205"/>
      <c r="Q1369" s="205"/>
      <c r="R1369" s="205"/>
      <c r="S1369" s="206"/>
    </row>
    <row r="1370" spans="1:19" ht="29.1" customHeight="1">
      <c r="A1370" s="166">
        <v>1366</v>
      </c>
      <c r="B1370" s="206"/>
      <c r="C1370" s="206"/>
      <c r="D1370" s="206"/>
      <c r="E1370" s="206"/>
      <c r="F1370" s="166" t="s">
        <v>3226</v>
      </c>
      <c r="G1370" s="206" t="s">
        <v>3220</v>
      </c>
      <c r="H1370" s="157">
        <v>1014</v>
      </c>
      <c r="I1370" s="155" t="s">
        <v>166</v>
      </c>
      <c r="J1370" s="128">
        <v>5645.5</v>
      </c>
      <c r="K1370" s="128">
        <v>675</v>
      </c>
      <c r="L1370" s="128">
        <v>1480</v>
      </c>
      <c r="M1370" s="199">
        <f t="shared" si="22"/>
        <v>999000</v>
      </c>
      <c r="N1370" s="157" t="s">
        <v>1821</v>
      </c>
      <c r="O1370" s="157">
        <v>0</v>
      </c>
      <c r="P1370" s="205"/>
      <c r="Q1370" s="205"/>
      <c r="R1370" s="205"/>
      <c r="S1370" s="206"/>
    </row>
    <row r="1371" spans="1:19" ht="29.1" customHeight="1">
      <c r="A1371" s="166">
        <v>1367</v>
      </c>
      <c r="B1371" s="206"/>
      <c r="C1371" s="206"/>
      <c r="D1371" s="206"/>
      <c r="E1371" s="206"/>
      <c r="F1371" s="166" t="s">
        <v>3226</v>
      </c>
      <c r="G1371" s="206" t="s">
        <v>3220</v>
      </c>
      <c r="H1371" s="157" t="s">
        <v>1246</v>
      </c>
      <c r="I1371" s="155" t="s">
        <v>54</v>
      </c>
      <c r="J1371" s="128">
        <v>824</v>
      </c>
      <c r="K1371" s="128">
        <v>639</v>
      </c>
      <c r="L1371" s="128">
        <v>1020</v>
      </c>
      <c r="M1371" s="199">
        <f t="shared" si="22"/>
        <v>651780</v>
      </c>
      <c r="N1371" s="157" t="s">
        <v>3191</v>
      </c>
      <c r="O1371" s="157">
        <v>0</v>
      </c>
      <c r="P1371" s="205"/>
      <c r="Q1371" s="205"/>
      <c r="R1371" s="205"/>
      <c r="S1371" s="206"/>
    </row>
    <row r="1372" spans="1:19" ht="29.1" customHeight="1">
      <c r="A1372" s="166">
        <v>1368</v>
      </c>
      <c r="B1372" s="206"/>
      <c r="C1372" s="206"/>
      <c r="D1372" s="206"/>
      <c r="E1372" s="206"/>
      <c r="F1372" s="166" t="s">
        <v>3226</v>
      </c>
      <c r="G1372" s="206" t="s">
        <v>3220</v>
      </c>
      <c r="H1372" s="157" t="s">
        <v>560</v>
      </c>
      <c r="I1372" s="155" t="s">
        <v>54</v>
      </c>
      <c r="J1372" s="128">
        <v>495</v>
      </c>
      <c r="K1372" s="128">
        <v>409</v>
      </c>
      <c r="L1372" s="128">
        <v>1540</v>
      </c>
      <c r="M1372" s="199">
        <f t="shared" si="22"/>
        <v>629860</v>
      </c>
      <c r="N1372" s="157" t="s">
        <v>3191</v>
      </c>
      <c r="O1372" s="157">
        <v>0</v>
      </c>
      <c r="P1372" s="205"/>
      <c r="Q1372" s="205"/>
      <c r="R1372" s="205"/>
      <c r="S1372" s="206"/>
    </row>
    <row r="1373" spans="1:19" ht="29.1" customHeight="1">
      <c r="A1373" s="166">
        <v>1369</v>
      </c>
      <c r="B1373" s="206"/>
      <c r="C1373" s="206"/>
      <c r="D1373" s="206"/>
      <c r="E1373" s="206"/>
      <c r="F1373" s="166" t="s">
        <v>3226</v>
      </c>
      <c r="G1373" s="206" t="s">
        <v>3220</v>
      </c>
      <c r="H1373" s="157" t="s">
        <v>568</v>
      </c>
      <c r="I1373" s="155" t="s">
        <v>54</v>
      </c>
      <c r="J1373" s="128">
        <v>395</v>
      </c>
      <c r="K1373" s="128">
        <v>253</v>
      </c>
      <c r="L1373" s="128">
        <v>1540</v>
      </c>
      <c r="M1373" s="199">
        <f t="shared" si="22"/>
        <v>389620</v>
      </c>
      <c r="N1373" s="157" t="s">
        <v>3191</v>
      </c>
      <c r="O1373" s="157">
        <v>0</v>
      </c>
      <c r="P1373" s="205"/>
      <c r="Q1373" s="205"/>
      <c r="R1373" s="205"/>
      <c r="S1373" s="206"/>
    </row>
    <row r="1374" spans="1:19" ht="29.1" customHeight="1">
      <c r="A1374" s="166">
        <v>1370</v>
      </c>
      <c r="B1374" s="206"/>
      <c r="C1374" s="206"/>
      <c r="D1374" s="206"/>
      <c r="E1374" s="206"/>
      <c r="F1374" s="166" t="s">
        <v>3226</v>
      </c>
      <c r="G1374" s="206" t="s">
        <v>3220</v>
      </c>
      <c r="H1374" s="157" t="s">
        <v>1254</v>
      </c>
      <c r="I1374" s="155" t="s">
        <v>182</v>
      </c>
      <c r="J1374" s="128">
        <v>498</v>
      </c>
      <c r="K1374" s="128">
        <v>275</v>
      </c>
      <c r="L1374" s="128">
        <v>1350</v>
      </c>
      <c r="M1374" s="199">
        <f t="shared" si="22"/>
        <v>371250</v>
      </c>
      <c r="N1374" s="157" t="s">
        <v>3191</v>
      </c>
      <c r="O1374" s="157">
        <v>0</v>
      </c>
      <c r="P1374" s="205"/>
      <c r="Q1374" s="205"/>
      <c r="R1374" s="205"/>
      <c r="S1374" s="206"/>
    </row>
    <row r="1375" spans="1:19" ht="29.1" customHeight="1">
      <c r="A1375" s="166">
        <v>1371</v>
      </c>
      <c r="B1375" s="206"/>
      <c r="C1375" s="206"/>
      <c r="D1375" s="206"/>
      <c r="E1375" s="206"/>
      <c r="F1375" s="166" t="s">
        <v>3226</v>
      </c>
      <c r="G1375" s="206" t="s">
        <v>3220</v>
      </c>
      <c r="H1375" s="157" t="s">
        <v>1261</v>
      </c>
      <c r="I1375" s="155" t="s">
        <v>54</v>
      </c>
      <c r="J1375" s="128">
        <v>6</v>
      </c>
      <c r="K1375" s="128">
        <v>6</v>
      </c>
      <c r="L1375" s="128">
        <v>3650</v>
      </c>
      <c r="M1375" s="199">
        <f t="shared" si="22"/>
        <v>21900</v>
      </c>
      <c r="N1375" s="157" t="s">
        <v>3330</v>
      </c>
      <c r="O1375" s="157">
        <v>573</v>
      </c>
      <c r="P1375" s="205"/>
      <c r="Q1375" s="205"/>
      <c r="R1375" s="205"/>
      <c r="S1375" s="206"/>
    </row>
    <row r="1376" spans="1:19" ht="29.1" customHeight="1">
      <c r="A1376" s="166">
        <v>1372</v>
      </c>
      <c r="B1376" s="206"/>
      <c r="C1376" s="206"/>
      <c r="D1376" s="206"/>
      <c r="E1376" s="206"/>
      <c r="F1376" s="166" t="s">
        <v>3226</v>
      </c>
      <c r="G1376" s="206" t="s">
        <v>3220</v>
      </c>
      <c r="H1376" s="157" t="s">
        <v>1258</v>
      </c>
      <c r="I1376" s="155" t="s">
        <v>119</v>
      </c>
      <c r="J1376" s="128">
        <v>69</v>
      </c>
      <c r="K1376" s="128">
        <v>51</v>
      </c>
      <c r="L1376" s="128">
        <v>1350</v>
      </c>
      <c r="M1376" s="199">
        <f t="shared" si="22"/>
        <v>68850</v>
      </c>
      <c r="N1376" s="157" t="s">
        <v>3283</v>
      </c>
      <c r="O1376" s="157" t="s">
        <v>3802</v>
      </c>
      <c r="P1376" s="205"/>
      <c r="Q1376" s="205"/>
      <c r="R1376" s="205"/>
      <c r="S1376" s="206"/>
    </row>
    <row r="1377" spans="1:19" ht="29.1" customHeight="1">
      <c r="A1377" s="166">
        <v>1373</v>
      </c>
      <c r="B1377" s="206"/>
      <c r="C1377" s="206"/>
      <c r="D1377" s="206"/>
      <c r="E1377" s="206"/>
      <c r="F1377" s="166" t="s">
        <v>3226</v>
      </c>
      <c r="G1377" s="206" t="s">
        <v>3220</v>
      </c>
      <c r="H1377" s="157" t="s">
        <v>1260</v>
      </c>
      <c r="I1377" s="155" t="s">
        <v>54</v>
      </c>
      <c r="J1377" s="128">
        <v>550</v>
      </c>
      <c r="K1377" s="128">
        <v>408</v>
      </c>
      <c r="L1377" s="128">
        <v>1180</v>
      </c>
      <c r="M1377" s="199">
        <f t="shared" si="22"/>
        <v>481440</v>
      </c>
      <c r="N1377" s="157" t="s">
        <v>3191</v>
      </c>
      <c r="O1377" s="157">
        <v>0</v>
      </c>
      <c r="P1377" s="205"/>
      <c r="Q1377" s="205"/>
      <c r="R1377" s="205"/>
      <c r="S1377" s="206"/>
    </row>
    <row r="1378" spans="1:19" ht="29.1" customHeight="1">
      <c r="A1378" s="166">
        <v>1374</v>
      </c>
      <c r="B1378" s="206"/>
      <c r="C1378" s="206"/>
      <c r="D1378" s="206"/>
      <c r="E1378" s="206"/>
      <c r="F1378" s="166" t="s">
        <v>3226</v>
      </c>
      <c r="G1378" s="206" t="s">
        <v>3220</v>
      </c>
      <c r="H1378" s="157" t="s">
        <v>1262</v>
      </c>
      <c r="I1378" s="155" t="s">
        <v>54</v>
      </c>
      <c r="J1378" s="128">
        <v>12</v>
      </c>
      <c r="K1378" s="128">
        <v>12</v>
      </c>
      <c r="L1378" s="128">
        <v>3920</v>
      </c>
      <c r="M1378" s="199">
        <f t="shared" si="22"/>
        <v>47040</v>
      </c>
      <c r="N1378" s="157" t="s">
        <v>3179</v>
      </c>
      <c r="O1378" s="157">
        <v>0</v>
      </c>
      <c r="P1378" s="205"/>
      <c r="Q1378" s="205"/>
      <c r="R1378" s="205"/>
      <c r="S1378" s="206"/>
    </row>
    <row r="1379" spans="1:19" ht="29.1" customHeight="1">
      <c r="A1379" s="166">
        <v>1375</v>
      </c>
      <c r="B1379" s="206"/>
      <c r="C1379" s="206"/>
      <c r="D1379" s="206"/>
      <c r="E1379" s="206"/>
      <c r="F1379" s="166" t="s">
        <v>3226</v>
      </c>
      <c r="G1379" s="206" t="s">
        <v>3220</v>
      </c>
      <c r="H1379" s="157" t="s">
        <v>1264</v>
      </c>
      <c r="I1379" s="155" t="s">
        <v>54</v>
      </c>
      <c r="J1379" s="128">
        <v>935</v>
      </c>
      <c r="K1379" s="128">
        <v>92</v>
      </c>
      <c r="L1379" s="128">
        <v>1150</v>
      </c>
      <c r="M1379" s="199">
        <f t="shared" si="22"/>
        <v>105800</v>
      </c>
      <c r="N1379" s="157" t="s">
        <v>3191</v>
      </c>
      <c r="O1379" s="157">
        <v>0</v>
      </c>
      <c r="P1379" s="205"/>
      <c r="Q1379" s="205"/>
      <c r="R1379" s="205"/>
      <c r="S1379" s="206"/>
    </row>
    <row r="1380" spans="1:19" ht="29.1" customHeight="1">
      <c r="A1380" s="166">
        <v>1376</v>
      </c>
      <c r="B1380" s="206"/>
      <c r="C1380" s="206"/>
      <c r="D1380" s="206"/>
      <c r="E1380" s="206"/>
      <c r="F1380" s="166" t="s">
        <v>3226</v>
      </c>
      <c r="G1380" s="206" t="s">
        <v>3220</v>
      </c>
      <c r="H1380" s="157" t="s">
        <v>1267</v>
      </c>
      <c r="I1380" s="155" t="s">
        <v>54</v>
      </c>
      <c r="J1380" s="128">
        <v>291</v>
      </c>
      <c r="K1380" s="128">
        <v>291</v>
      </c>
      <c r="L1380" s="128">
        <v>3920</v>
      </c>
      <c r="M1380" s="199">
        <f t="shared" si="22"/>
        <v>1140720</v>
      </c>
      <c r="N1380" s="157" t="s">
        <v>3179</v>
      </c>
      <c r="O1380" s="157">
        <v>0</v>
      </c>
      <c r="P1380" s="205"/>
      <c r="Q1380" s="205"/>
      <c r="R1380" s="205"/>
      <c r="S1380" s="206"/>
    </row>
    <row r="1381" spans="1:19" ht="29.1" customHeight="1">
      <c r="A1381" s="166">
        <v>1377</v>
      </c>
      <c r="B1381" s="206"/>
      <c r="C1381" s="206"/>
      <c r="D1381" s="206"/>
      <c r="E1381" s="206"/>
      <c r="F1381" s="166" t="s">
        <v>3226</v>
      </c>
      <c r="G1381" s="206" t="s">
        <v>3220</v>
      </c>
      <c r="H1381" s="157" t="s">
        <v>1265</v>
      </c>
      <c r="I1381" s="155" t="s">
        <v>54</v>
      </c>
      <c r="J1381" s="128">
        <v>132</v>
      </c>
      <c r="K1381" s="128">
        <v>132</v>
      </c>
      <c r="L1381" s="128">
        <v>3500</v>
      </c>
      <c r="M1381" s="199">
        <f t="shared" si="22"/>
        <v>462000</v>
      </c>
      <c r="N1381" s="157" t="s">
        <v>3794</v>
      </c>
      <c r="O1381" s="157" t="s">
        <v>2080</v>
      </c>
      <c r="P1381" s="205"/>
      <c r="Q1381" s="205"/>
      <c r="R1381" s="205"/>
      <c r="S1381" s="206"/>
    </row>
    <row r="1382" spans="1:19" ht="29.1" customHeight="1">
      <c r="A1382" s="166">
        <v>1378</v>
      </c>
      <c r="B1382" s="206"/>
      <c r="C1382" s="206"/>
      <c r="D1382" s="206"/>
      <c r="E1382" s="206"/>
      <c r="F1382" s="166" t="s">
        <v>3226</v>
      </c>
      <c r="G1382" s="206" t="s">
        <v>3220</v>
      </c>
      <c r="H1382" s="157" t="s">
        <v>1266</v>
      </c>
      <c r="I1382" s="155" t="s">
        <v>54</v>
      </c>
      <c r="J1382" s="128">
        <v>22</v>
      </c>
      <c r="K1382" s="128">
        <v>22</v>
      </c>
      <c r="L1382" s="128">
        <v>1150</v>
      </c>
      <c r="M1382" s="199">
        <f t="shared" si="22"/>
        <v>25300</v>
      </c>
      <c r="N1382" s="157" t="s">
        <v>3179</v>
      </c>
      <c r="O1382" s="157">
        <v>0</v>
      </c>
      <c r="P1382" s="205"/>
      <c r="Q1382" s="205"/>
      <c r="R1382" s="205"/>
      <c r="S1382" s="206"/>
    </row>
    <row r="1383" spans="1:19" ht="29.1" customHeight="1">
      <c r="A1383" s="166">
        <v>1379</v>
      </c>
      <c r="B1383" s="206"/>
      <c r="C1383" s="206"/>
      <c r="D1383" s="206"/>
      <c r="E1383" s="206"/>
      <c r="F1383" s="166" t="s">
        <v>3226</v>
      </c>
      <c r="G1383" s="206" t="s">
        <v>3220</v>
      </c>
      <c r="H1383" s="157" t="s">
        <v>1283</v>
      </c>
      <c r="I1383" s="155" t="s">
        <v>54</v>
      </c>
      <c r="J1383" s="128">
        <v>223</v>
      </c>
      <c r="K1383" s="128">
        <v>223</v>
      </c>
      <c r="L1383" s="128">
        <v>3500</v>
      </c>
      <c r="M1383" s="199">
        <f t="shared" si="22"/>
        <v>780500</v>
      </c>
      <c r="N1383" s="157" t="s">
        <v>3179</v>
      </c>
      <c r="O1383" s="157">
        <v>0</v>
      </c>
      <c r="P1383" s="205"/>
      <c r="Q1383" s="205"/>
      <c r="R1383" s="205"/>
      <c r="S1383" s="206"/>
    </row>
    <row r="1384" spans="1:19" ht="29.1" customHeight="1">
      <c r="A1384" s="166">
        <v>1380</v>
      </c>
      <c r="B1384" s="206"/>
      <c r="C1384" s="206"/>
      <c r="D1384" s="206"/>
      <c r="E1384" s="206"/>
      <c r="F1384" s="166" t="s">
        <v>3226</v>
      </c>
      <c r="G1384" s="206" t="s">
        <v>3220</v>
      </c>
      <c r="H1384" s="157" t="s">
        <v>1282</v>
      </c>
      <c r="I1384" s="155" t="s">
        <v>54</v>
      </c>
      <c r="J1384" s="128">
        <v>299</v>
      </c>
      <c r="K1384" s="128">
        <v>121</v>
      </c>
      <c r="L1384" s="128">
        <v>1150</v>
      </c>
      <c r="M1384" s="199">
        <f t="shared" si="22"/>
        <v>139150</v>
      </c>
      <c r="N1384" s="157" t="s">
        <v>3191</v>
      </c>
      <c r="O1384" s="157">
        <v>0</v>
      </c>
      <c r="P1384" s="205"/>
      <c r="Q1384" s="205"/>
      <c r="R1384" s="205"/>
      <c r="S1384" s="206"/>
    </row>
    <row r="1385" spans="1:19" ht="29.1" customHeight="1">
      <c r="A1385" s="166">
        <v>1381</v>
      </c>
      <c r="B1385" s="206"/>
      <c r="C1385" s="206"/>
      <c r="D1385" s="206"/>
      <c r="E1385" s="206"/>
      <c r="F1385" s="166" t="s">
        <v>3226</v>
      </c>
      <c r="G1385" s="206" t="s">
        <v>3220</v>
      </c>
      <c r="H1385" s="157" t="s">
        <v>1281</v>
      </c>
      <c r="I1385" s="155" t="s">
        <v>119</v>
      </c>
      <c r="J1385" s="128">
        <v>17</v>
      </c>
      <c r="K1385" s="128">
        <v>2</v>
      </c>
      <c r="L1385" s="128">
        <v>1150</v>
      </c>
      <c r="M1385" s="199">
        <f t="shared" si="22"/>
        <v>2300</v>
      </c>
      <c r="N1385" s="157" t="s">
        <v>3803</v>
      </c>
      <c r="O1385" s="157">
        <v>0</v>
      </c>
      <c r="P1385" s="205"/>
      <c r="Q1385" s="205"/>
      <c r="R1385" s="205"/>
      <c r="S1385" s="206"/>
    </row>
    <row r="1386" spans="1:19" ht="29.1" customHeight="1">
      <c r="A1386" s="166">
        <v>1382</v>
      </c>
      <c r="B1386" s="206"/>
      <c r="C1386" s="206"/>
      <c r="D1386" s="206"/>
      <c r="E1386" s="206"/>
      <c r="F1386" s="166" t="s">
        <v>3226</v>
      </c>
      <c r="G1386" s="206" t="s">
        <v>3220</v>
      </c>
      <c r="H1386" s="157" t="s">
        <v>1280</v>
      </c>
      <c r="I1386" s="155" t="s">
        <v>54</v>
      </c>
      <c r="J1386" s="128">
        <v>703</v>
      </c>
      <c r="K1386" s="128">
        <v>682</v>
      </c>
      <c r="L1386" s="128">
        <v>3920</v>
      </c>
      <c r="M1386" s="199">
        <f t="shared" si="22"/>
        <v>2673440</v>
      </c>
      <c r="N1386" s="157" t="s">
        <v>3179</v>
      </c>
      <c r="O1386" s="157">
        <v>0</v>
      </c>
      <c r="P1386" s="205"/>
      <c r="Q1386" s="205"/>
      <c r="R1386" s="205"/>
      <c r="S1386" s="206"/>
    </row>
    <row r="1387" spans="1:19" ht="29.1" customHeight="1">
      <c r="A1387" s="166">
        <v>1383</v>
      </c>
      <c r="B1387" s="206"/>
      <c r="C1387" s="206"/>
      <c r="D1387" s="206"/>
      <c r="E1387" s="206"/>
      <c r="F1387" s="166" t="s">
        <v>3226</v>
      </c>
      <c r="G1387" s="206" t="s">
        <v>3220</v>
      </c>
      <c r="H1387" s="157" t="s">
        <v>1277</v>
      </c>
      <c r="I1387" s="155" t="s">
        <v>54</v>
      </c>
      <c r="J1387" s="128">
        <v>1093</v>
      </c>
      <c r="K1387" s="128">
        <v>73</v>
      </c>
      <c r="L1387" s="128">
        <v>1150</v>
      </c>
      <c r="M1387" s="199">
        <f t="shared" si="22"/>
        <v>83950</v>
      </c>
      <c r="N1387" s="157" t="s">
        <v>3191</v>
      </c>
      <c r="O1387" s="157">
        <v>0</v>
      </c>
      <c r="P1387" s="205"/>
      <c r="Q1387" s="205"/>
      <c r="R1387" s="205"/>
      <c r="S1387" s="206"/>
    </row>
    <row r="1388" spans="1:19" ht="29.1" customHeight="1">
      <c r="A1388" s="166">
        <v>1384</v>
      </c>
      <c r="B1388" s="206"/>
      <c r="C1388" s="206"/>
      <c r="D1388" s="206"/>
      <c r="E1388" s="206"/>
      <c r="F1388" s="166" t="s">
        <v>3226</v>
      </c>
      <c r="G1388" s="206" t="s">
        <v>3220</v>
      </c>
      <c r="H1388" s="157" t="s">
        <v>1029</v>
      </c>
      <c r="I1388" s="155" t="s">
        <v>119</v>
      </c>
      <c r="J1388" s="128">
        <v>36</v>
      </c>
      <c r="K1388" s="128">
        <v>21</v>
      </c>
      <c r="L1388" s="128">
        <v>1150</v>
      </c>
      <c r="M1388" s="199">
        <f t="shared" si="22"/>
        <v>24150</v>
      </c>
      <c r="N1388" s="157" t="s">
        <v>3804</v>
      </c>
      <c r="O1388" s="157">
        <v>0</v>
      </c>
      <c r="P1388" s="205"/>
      <c r="Q1388" s="205"/>
      <c r="R1388" s="205"/>
      <c r="S1388" s="206"/>
    </row>
    <row r="1389" spans="1:19" ht="29.1" customHeight="1">
      <c r="A1389" s="166">
        <v>1385</v>
      </c>
      <c r="B1389" s="206"/>
      <c r="C1389" s="206"/>
      <c r="D1389" s="206"/>
      <c r="E1389" s="206"/>
      <c r="F1389" s="166" t="s">
        <v>3226</v>
      </c>
      <c r="G1389" s="206" t="s">
        <v>3220</v>
      </c>
      <c r="H1389" s="157" t="s">
        <v>1276</v>
      </c>
      <c r="I1389" s="155" t="s">
        <v>119</v>
      </c>
      <c r="J1389" s="128">
        <v>136</v>
      </c>
      <c r="K1389" s="128">
        <v>67</v>
      </c>
      <c r="L1389" s="128">
        <v>1150</v>
      </c>
      <c r="M1389" s="199">
        <f t="shared" si="22"/>
        <v>77050</v>
      </c>
      <c r="N1389" s="157" t="s">
        <v>3611</v>
      </c>
      <c r="O1389" s="157" t="s">
        <v>1838</v>
      </c>
      <c r="P1389" s="205"/>
      <c r="Q1389" s="205"/>
      <c r="R1389" s="205"/>
      <c r="S1389" s="206"/>
    </row>
    <row r="1390" spans="1:19" ht="29.1" customHeight="1">
      <c r="A1390" s="166">
        <v>1386</v>
      </c>
      <c r="B1390" s="206"/>
      <c r="C1390" s="206"/>
      <c r="D1390" s="206"/>
      <c r="E1390" s="206"/>
      <c r="F1390" s="166" t="s">
        <v>3226</v>
      </c>
      <c r="G1390" s="206" t="s">
        <v>3220</v>
      </c>
      <c r="H1390" s="157" t="s">
        <v>1287</v>
      </c>
      <c r="I1390" s="155" t="s">
        <v>54</v>
      </c>
      <c r="J1390" s="128">
        <v>310</v>
      </c>
      <c r="K1390" s="128">
        <v>310</v>
      </c>
      <c r="L1390" s="128">
        <v>3920</v>
      </c>
      <c r="M1390" s="199">
        <f t="shared" si="22"/>
        <v>1215200</v>
      </c>
      <c r="N1390" s="157" t="s">
        <v>3402</v>
      </c>
      <c r="O1390" s="157">
        <v>517</v>
      </c>
      <c r="P1390" s="205"/>
      <c r="Q1390" s="205"/>
      <c r="R1390" s="205"/>
      <c r="S1390" s="206"/>
    </row>
    <row r="1391" spans="1:19" ht="29.1" customHeight="1">
      <c r="A1391" s="166">
        <v>1387</v>
      </c>
      <c r="B1391" s="206"/>
      <c r="C1391" s="206"/>
      <c r="D1391" s="206"/>
      <c r="E1391" s="206"/>
      <c r="F1391" s="166" t="s">
        <v>3226</v>
      </c>
      <c r="G1391" s="206" t="s">
        <v>3220</v>
      </c>
      <c r="H1391" s="157" t="s">
        <v>1291</v>
      </c>
      <c r="I1391" s="155" t="s">
        <v>54</v>
      </c>
      <c r="J1391" s="128">
        <v>114</v>
      </c>
      <c r="K1391" s="128">
        <v>86</v>
      </c>
      <c r="L1391" s="128">
        <v>3920</v>
      </c>
      <c r="M1391" s="199">
        <f t="shared" si="22"/>
        <v>337120</v>
      </c>
      <c r="N1391" s="157" t="s">
        <v>3179</v>
      </c>
      <c r="O1391" s="157">
        <v>0</v>
      </c>
      <c r="P1391" s="205"/>
      <c r="Q1391" s="205"/>
      <c r="R1391" s="205"/>
      <c r="S1391" s="206"/>
    </row>
    <row r="1392" spans="1:19" ht="29.1" customHeight="1">
      <c r="A1392" s="166">
        <v>1388</v>
      </c>
      <c r="B1392" s="206"/>
      <c r="C1392" s="206"/>
      <c r="D1392" s="206"/>
      <c r="E1392" s="206"/>
      <c r="F1392" s="166" t="s">
        <v>3226</v>
      </c>
      <c r="G1392" s="206" t="s">
        <v>3220</v>
      </c>
      <c r="H1392" s="157" t="s">
        <v>1286</v>
      </c>
      <c r="I1392" s="155" t="s">
        <v>119</v>
      </c>
      <c r="J1392" s="128">
        <v>7</v>
      </c>
      <c r="K1392" s="128">
        <v>5</v>
      </c>
      <c r="L1392" s="128">
        <v>1150</v>
      </c>
      <c r="M1392" s="199">
        <f t="shared" si="22"/>
        <v>5750</v>
      </c>
      <c r="N1392" s="157" t="s">
        <v>3610</v>
      </c>
      <c r="O1392" s="157" t="s">
        <v>1838</v>
      </c>
      <c r="P1392" s="205"/>
      <c r="Q1392" s="205"/>
      <c r="R1392" s="205"/>
      <c r="S1392" s="206"/>
    </row>
    <row r="1393" spans="1:19" ht="29.1" customHeight="1">
      <c r="A1393" s="166">
        <v>1389</v>
      </c>
      <c r="B1393" s="206"/>
      <c r="C1393" s="206"/>
      <c r="D1393" s="206"/>
      <c r="E1393" s="206"/>
      <c r="F1393" s="166" t="s">
        <v>3226</v>
      </c>
      <c r="G1393" s="206" t="s">
        <v>3220</v>
      </c>
      <c r="H1393" s="157" t="s">
        <v>1288</v>
      </c>
      <c r="I1393" s="155" t="s">
        <v>119</v>
      </c>
      <c r="J1393" s="128">
        <v>45</v>
      </c>
      <c r="K1393" s="128">
        <v>35</v>
      </c>
      <c r="L1393" s="128">
        <v>1150</v>
      </c>
      <c r="M1393" s="199">
        <f t="shared" si="22"/>
        <v>40250</v>
      </c>
      <c r="N1393" s="157" t="s">
        <v>3191</v>
      </c>
      <c r="O1393" s="157">
        <v>0</v>
      </c>
      <c r="P1393" s="205"/>
      <c r="Q1393" s="205"/>
      <c r="R1393" s="205"/>
      <c r="S1393" s="206"/>
    </row>
    <row r="1394" spans="1:19" ht="29.1" customHeight="1">
      <c r="A1394" s="166">
        <v>1390</v>
      </c>
      <c r="B1394" s="206"/>
      <c r="C1394" s="206"/>
      <c r="D1394" s="206"/>
      <c r="E1394" s="206"/>
      <c r="F1394" s="166" t="s">
        <v>3226</v>
      </c>
      <c r="G1394" s="206" t="s">
        <v>3220</v>
      </c>
      <c r="H1394" s="157" t="s">
        <v>1285</v>
      </c>
      <c r="I1394" s="155" t="s">
        <v>119</v>
      </c>
      <c r="J1394" s="128">
        <v>17</v>
      </c>
      <c r="K1394" s="128">
        <v>17</v>
      </c>
      <c r="L1394" s="128">
        <v>1150</v>
      </c>
      <c r="M1394" s="199">
        <f t="shared" si="22"/>
        <v>19550</v>
      </c>
      <c r="N1394" s="157" t="s">
        <v>3610</v>
      </c>
      <c r="O1394" s="157" t="s">
        <v>1838</v>
      </c>
      <c r="P1394" s="205"/>
      <c r="Q1394" s="205"/>
      <c r="R1394" s="205"/>
      <c r="S1394" s="206"/>
    </row>
    <row r="1395" spans="1:19" ht="29.1" customHeight="1">
      <c r="A1395" s="166">
        <v>1391</v>
      </c>
      <c r="B1395" s="206"/>
      <c r="C1395" s="206"/>
      <c r="D1395" s="206"/>
      <c r="E1395" s="206"/>
      <c r="F1395" s="166" t="s">
        <v>3226</v>
      </c>
      <c r="G1395" s="206" t="s">
        <v>3220</v>
      </c>
      <c r="H1395" s="157" t="s">
        <v>1278</v>
      </c>
      <c r="I1395" s="155" t="s">
        <v>119</v>
      </c>
      <c r="J1395" s="128">
        <v>235</v>
      </c>
      <c r="K1395" s="128">
        <v>68</v>
      </c>
      <c r="L1395" s="128">
        <v>1150</v>
      </c>
      <c r="M1395" s="199">
        <f t="shared" si="22"/>
        <v>78200</v>
      </c>
      <c r="N1395" s="157" t="s">
        <v>3609</v>
      </c>
      <c r="O1395" s="157">
        <v>0</v>
      </c>
      <c r="P1395" s="205"/>
      <c r="Q1395" s="205"/>
      <c r="R1395" s="205"/>
      <c r="S1395" s="206"/>
    </row>
    <row r="1396" spans="1:19" ht="29.1" customHeight="1">
      <c r="A1396" s="166">
        <v>1392</v>
      </c>
      <c r="B1396" s="206"/>
      <c r="C1396" s="206"/>
      <c r="D1396" s="206"/>
      <c r="E1396" s="206"/>
      <c r="F1396" s="166" t="s">
        <v>3226</v>
      </c>
      <c r="G1396" s="206" t="s">
        <v>3220</v>
      </c>
      <c r="H1396" s="157" t="s">
        <v>1279</v>
      </c>
      <c r="I1396" s="155" t="s">
        <v>119</v>
      </c>
      <c r="J1396" s="128">
        <v>198</v>
      </c>
      <c r="K1396" s="128">
        <v>9</v>
      </c>
      <c r="L1396" s="128">
        <v>1150</v>
      </c>
      <c r="M1396" s="199">
        <f t="shared" si="22"/>
        <v>10350</v>
      </c>
      <c r="N1396" s="157" t="s">
        <v>3191</v>
      </c>
      <c r="O1396" s="157">
        <v>0</v>
      </c>
      <c r="P1396" s="205"/>
      <c r="Q1396" s="205"/>
      <c r="R1396" s="205"/>
      <c r="S1396" s="206"/>
    </row>
    <row r="1397" spans="1:19" ht="29.1" customHeight="1">
      <c r="A1397" s="166">
        <v>1393</v>
      </c>
      <c r="B1397" s="206"/>
      <c r="C1397" s="206"/>
      <c r="D1397" s="206"/>
      <c r="E1397" s="206"/>
      <c r="F1397" s="166" t="s">
        <v>3226</v>
      </c>
      <c r="G1397" s="206" t="s">
        <v>3220</v>
      </c>
      <c r="H1397" s="157" t="s">
        <v>1028</v>
      </c>
      <c r="I1397" s="155" t="s">
        <v>54</v>
      </c>
      <c r="J1397" s="128">
        <v>498</v>
      </c>
      <c r="K1397" s="128">
        <v>7</v>
      </c>
      <c r="L1397" s="128">
        <v>4840</v>
      </c>
      <c r="M1397" s="199">
        <f t="shared" si="22"/>
        <v>33880</v>
      </c>
      <c r="N1397" s="157" t="s">
        <v>3179</v>
      </c>
      <c r="O1397" s="157">
        <v>0</v>
      </c>
      <c r="P1397" s="205"/>
      <c r="Q1397" s="205"/>
      <c r="R1397" s="205"/>
      <c r="S1397" s="206"/>
    </row>
    <row r="1398" spans="1:19" ht="29.1" customHeight="1">
      <c r="A1398" s="166">
        <v>1394</v>
      </c>
      <c r="B1398" s="206"/>
      <c r="C1398" s="206"/>
      <c r="D1398" s="206"/>
      <c r="E1398" s="206"/>
      <c r="F1398" s="166" t="s">
        <v>3226</v>
      </c>
      <c r="G1398" s="206" t="s">
        <v>3220</v>
      </c>
      <c r="H1398" s="157" t="s">
        <v>1295</v>
      </c>
      <c r="I1398" s="155" t="s">
        <v>119</v>
      </c>
      <c r="J1398" s="128">
        <v>7</v>
      </c>
      <c r="K1398" s="128">
        <v>7</v>
      </c>
      <c r="L1398" s="128">
        <v>1150</v>
      </c>
      <c r="M1398" s="199">
        <f t="shared" si="22"/>
        <v>8050</v>
      </c>
      <c r="N1398" s="157" t="s">
        <v>3711</v>
      </c>
      <c r="O1398" s="157" t="s">
        <v>1838</v>
      </c>
      <c r="P1398" s="205"/>
      <c r="Q1398" s="205"/>
      <c r="R1398" s="205"/>
      <c r="S1398" s="206"/>
    </row>
    <row r="1399" spans="1:19" ht="29.1" customHeight="1">
      <c r="A1399" s="166">
        <v>1395</v>
      </c>
      <c r="B1399" s="206"/>
      <c r="C1399" s="206"/>
      <c r="D1399" s="206"/>
      <c r="E1399" s="206"/>
      <c r="F1399" s="166" t="s">
        <v>3226</v>
      </c>
      <c r="G1399" s="206" t="s">
        <v>3220</v>
      </c>
      <c r="H1399" s="157" t="s">
        <v>1275</v>
      </c>
      <c r="I1399" s="155" t="s">
        <v>119</v>
      </c>
      <c r="J1399" s="128">
        <v>64</v>
      </c>
      <c r="K1399" s="128">
        <v>64</v>
      </c>
      <c r="L1399" s="128">
        <v>1480</v>
      </c>
      <c r="M1399" s="199">
        <f t="shared" si="22"/>
        <v>94720</v>
      </c>
      <c r="N1399" s="157" t="s">
        <v>3607</v>
      </c>
      <c r="O1399" s="157" t="s">
        <v>2037</v>
      </c>
      <c r="P1399" s="205"/>
      <c r="Q1399" s="205"/>
      <c r="R1399" s="205"/>
      <c r="S1399" s="206"/>
    </row>
    <row r="1400" spans="1:19" ht="29.1" customHeight="1">
      <c r="A1400" s="166">
        <v>1396</v>
      </c>
      <c r="B1400" s="206"/>
      <c r="C1400" s="206"/>
      <c r="D1400" s="206"/>
      <c r="E1400" s="206"/>
      <c r="F1400" s="166" t="s">
        <v>3226</v>
      </c>
      <c r="G1400" s="206" t="s">
        <v>3220</v>
      </c>
      <c r="H1400" s="157" t="s">
        <v>1268</v>
      </c>
      <c r="I1400" s="155" t="s">
        <v>55</v>
      </c>
      <c r="J1400" s="128">
        <v>1292</v>
      </c>
      <c r="K1400" s="128">
        <v>46</v>
      </c>
      <c r="L1400" s="128">
        <v>4400</v>
      </c>
      <c r="M1400" s="199">
        <f t="shared" si="22"/>
        <v>202400</v>
      </c>
      <c r="N1400" s="157" t="s">
        <v>3608</v>
      </c>
      <c r="O1400" s="157" t="s">
        <v>2084</v>
      </c>
      <c r="P1400" s="205"/>
      <c r="Q1400" s="205"/>
      <c r="R1400" s="205"/>
      <c r="S1400" s="206"/>
    </row>
    <row r="1401" spans="1:19" ht="29.1" customHeight="1">
      <c r="A1401" s="166">
        <v>1397</v>
      </c>
      <c r="B1401" s="206"/>
      <c r="C1401" s="206"/>
      <c r="D1401" s="206"/>
      <c r="E1401" s="206"/>
      <c r="F1401" s="166" t="s">
        <v>3226</v>
      </c>
      <c r="G1401" s="206" t="s">
        <v>3220</v>
      </c>
      <c r="H1401" s="157" t="s">
        <v>1272</v>
      </c>
      <c r="I1401" s="155" t="s">
        <v>55</v>
      </c>
      <c r="J1401" s="128">
        <v>1312</v>
      </c>
      <c r="K1401" s="128">
        <v>975</v>
      </c>
      <c r="L1401" s="128">
        <v>4990</v>
      </c>
      <c r="M1401" s="199">
        <f t="shared" si="22"/>
        <v>4865250</v>
      </c>
      <c r="N1401" s="157" t="s">
        <v>3607</v>
      </c>
      <c r="O1401" s="157" t="s">
        <v>2037</v>
      </c>
      <c r="P1401" s="205"/>
      <c r="Q1401" s="205"/>
      <c r="R1401" s="205"/>
      <c r="S1401" s="206"/>
    </row>
    <row r="1402" spans="1:19" ht="29.1" customHeight="1">
      <c r="A1402" s="166">
        <v>1398</v>
      </c>
      <c r="B1402" s="206"/>
      <c r="C1402" s="206"/>
      <c r="D1402" s="206"/>
      <c r="E1402" s="206"/>
      <c r="F1402" s="166" t="s">
        <v>3226</v>
      </c>
      <c r="G1402" s="206" t="s">
        <v>3220</v>
      </c>
      <c r="H1402" s="157" t="s">
        <v>1274</v>
      </c>
      <c r="I1402" s="155" t="s">
        <v>119</v>
      </c>
      <c r="J1402" s="128">
        <v>631</v>
      </c>
      <c r="K1402" s="128">
        <v>587</v>
      </c>
      <c r="L1402" s="128">
        <v>1480</v>
      </c>
      <c r="M1402" s="199">
        <f t="shared" si="22"/>
        <v>868760</v>
      </c>
      <c r="N1402" s="157" t="s">
        <v>3179</v>
      </c>
      <c r="O1402" s="157">
        <v>0</v>
      </c>
      <c r="P1402" s="205"/>
      <c r="Q1402" s="205"/>
      <c r="R1402" s="205"/>
      <c r="S1402" s="206"/>
    </row>
    <row r="1403" spans="1:19" ht="29.1" customHeight="1">
      <c r="A1403" s="166">
        <v>1399</v>
      </c>
      <c r="B1403" s="206"/>
      <c r="C1403" s="206"/>
      <c r="D1403" s="206"/>
      <c r="E1403" s="206"/>
      <c r="F1403" s="166" t="s">
        <v>3226</v>
      </c>
      <c r="G1403" s="206" t="s">
        <v>3220</v>
      </c>
      <c r="H1403" s="157" t="s">
        <v>1269</v>
      </c>
      <c r="I1403" s="155" t="s">
        <v>55</v>
      </c>
      <c r="J1403" s="128">
        <v>1835</v>
      </c>
      <c r="K1403" s="128">
        <v>1630</v>
      </c>
      <c r="L1403" s="128">
        <v>4050</v>
      </c>
      <c r="M1403" s="199">
        <f t="shared" si="22"/>
        <v>6601500</v>
      </c>
      <c r="N1403" s="157" t="s">
        <v>3606</v>
      </c>
      <c r="O1403" s="157">
        <v>489</v>
      </c>
      <c r="P1403" s="205"/>
      <c r="Q1403" s="205"/>
      <c r="R1403" s="205"/>
      <c r="S1403" s="206"/>
    </row>
    <row r="1404" spans="1:19" ht="29.1" customHeight="1">
      <c r="A1404" s="166">
        <v>1400</v>
      </c>
      <c r="B1404" s="206"/>
      <c r="C1404" s="206"/>
      <c r="D1404" s="206"/>
      <c r="E1404" s="206"/>
      <c r="F1404" s="166" t="s">
        <v>3226</v>
      </c>
      <c r="G1404" s="206" t="s">
        <v>3220</v>
      </c>
      <c r="H1404" s="157" t="s">
        <v>1236</v>
      </c>
      <c r="I1404" s="155" t="s">
        <v>55</v>
      </c>
      <c r="J1404" s="128">
        <v>129</v>
      </c>
      <c r="K1404" s="128">
        <v>129</v>
      </c>
      <c r="L1404" s="128">
        <v>5150</v>
      </c>
      <c r="M1404" s="199">
        <f t="shared" si="22"/>
        <v>664350</v>
      </c>
      <c r="N1404" s="157" t="s">
        <v>3605</v>
      </c>
      <c r="O1404" s="157" t="s">
        <v>2060</v>
      </c>
      <c r="P1404" s="205"/>
      <c r="Q1404" s="205"/>
      <c r="R1404" s="205"/>
      <c r="S1404" s="206"/>
    </row>
    <row r="1405" spans="1:19" ht="29.1" customHeight="1">
      <c r="A1405" s="166">
        <v>1401</v>
      </c>
      <c r="B1405" s="206"/>
      <c r="C1405" s="206"/>
      <c r="D1405" s="206"/>
      <c r="E1405" s="206"/>
      <c r="F1405" s="166" t="s">
        <v>3226</v>
      </c>
      <c r="G1405" s="206" t="s">
        <v>3220</v>
      </c>
      <c r="H1405" s="157" t="s">
        <v>1235</v>
      </c>
      <c r="I1405" s="155" t="s">
        <v>54</v>
      </c>
      <c r="J1405" s="128">
        <v>182</v>
      </c>
      <c r="K1405" s="128">
        <v>182</v>
      </c>
      <c r="L1405" s="128">
        <v>5150</v>
      </c>
      <c r="M1405" s="199">
        <f t="shared" si="22"/>
        <v>937300</v>
      </c>
      <c r="N1405" s="157" t="s">
        <v>3604</v>
      </c>
      <c r="O1405" s="157" t="s">
        <v>2060</v>
      </c>
      <c r="P1405" s="205"/>
      <c r="Q1405" s="205"/>
      <c r="R1405" s="205"/>
      <c r="S1405" s="206"/>
    </row>
    <row r="1406" spans="1:19" ht="29.1" customHeight="1">
      <c r="A1406" s="166">
        <v>1402</v>
      </c>
      <c r="B1406" s="206"/>
      <c r="C1406" s="206"/>
      <c r="D1406" s="206"/>
      <c r="E1406" s="206"/>
      <c r="F1406" s="166" t="s">
        <v>3226</v>
      </c>
      <c r="G1406" s="206" t="s">
        <v>3220</v>
      </c>
      <c r="H1406" s="157" t="s">
        <v>1231</v>
      </c>
      <c r="I1406" s="155" t="s">
        <v>166</v>
      </c>
      <c r="J1406" s="128">
        <v>612</v>
      </c>
      <c r="K1406" s="128">
        <v>496</v>
      </c>
      <c r="L1406" s="128">
        <v>1480</v>
      </c>
      <c r="M1406" s="199">
        <f t="shared" si="22"/>
        <v>734080</v>
      </c>
      <c r="N1406" s="157" t="s">
        <v>1821</v>
      </c>
      <c r="O1406" s="157">
        <v>0</v>
      </c>
      <c r="P1406" s="205"/>
      <c r="Q1406" s="205"/>
      <c r="R1406" s="205"/>
      <c r="S1406" s="206"/>
    </row>
    <row r="1407" spans="1:19" ht="29.1" customHeight="1">
      <c r="A1407" s="166">
        <v>1403</v>
      </c>
      <c r="B1407" s="206"/>
      <c r="C1407" s="206"/>
      <c r="D1407" s="206"/>
      <c r="E1407" s="206"/>
      <c r="F1407" s="166" t="s">
        <v>3226</v>
      </c>
      <c r="G1407" s="206" t="s">
        <v>3220</v>
      </c>
      <c r="H1407" s="157" t="s">
        <v>1233</v>
      </c>
      <c r="I1407" s="155" t="s">
        <v>55</v>
      </c>
      <c r="J1407" s="128">
        <v>347</v>
      </c>
      <c r="K1407" s="128">
        <v>347</v>
      </c>
      <c r="L1407" s="128">
        <v>5150</v>
      </c>
      <c r="M1407" s="199">
        <f t="shared" si="22"/>
        <v>1787050</v>
      </c>
      <c r="N1407" s="157" t="s">
        <v>3444</v>
      </c>
      <c r="O1407" s="157" t="s">
        <v>2058</v>
      </c>
      <c r="P1407" s="205"/>
      <c r="Q1407" s="205"/>
      <c r="R1407" s="205"/>
      <c r="S1407" s="206"/>
    </row>
    <row r="1408" spans="1:19" ht="29.1" customHeight="1">
      <c r="A1408" s="166">
        <v>1404</v>
      </c>
      <c r="B1408" s="206"/>
      <c r="C1408" s="206"/>
      <c r="D1408" s="206"/>
      <c r="E1408" s="206"/>
      <c r="F1408" s="166" t="s">
        <v>3226</v>
      </c>
      <c r="G1408" s="206" t="s">
        <v>3220</v>
      </c>
      <c r="H1408" s="157" t="s">
        <v>1230</v>
      </c>
      <c r="I1408" s="155" t="s">
        <v>55</v>
      </c>
      <c r="J1408" s="128">
        <v>155</v>
      </c>
      <c r="K1408" s="128">
        <v>155</v>
      </c>
      <c r="L1408" s="128">
        <v>5150</v>
      </c>
      <c r="M1408" s="199">
        <f t="shared" si="22"/>
        <v>798250</v>
      </c>
      <c r="N1408" s="157" t="s">
        <v>1820</v>
      </c>
      <c r="O1408" s="157">
        <v>0</v>
      </c>
      <c r="P1408" s="205"/>
      <c r="Q1408" s="205"/>
      <c r="R1408" s="205"/>
      <c r="S1408" s="206"/>
    </row>
    <row r="1409" spans="1:19" ht="29.1" customHeight="1">
      <c r="A1409" s="166">
        <v>1405</v>
      </c>
      <c r="B1409" s="206"/>
      <c r="C1409" s="206"/>
      <c r="D1409" s="206"/>
      <c r="E1409" s="206"/>
      <c r="F1409" s="166" t="s">
        <v>3226</v>
      </c>
      <c r="G1409" s="206" t="s">
        <v>3220</v>
      </c>
      <c r="H1409" s="157" t="s">
        <v>1229</v>
      </c>
      <c r="I1409" s="155" t="s">
        <v>166</v>
      </c>
      <c r="J1409" s="128">
        <v>410</v>
      </c>
      <c r="K1409" s="128">
        <v>410</v>
      </c>
      <c r="L1409" s="128">
        <v>5260</v>
      </c>
      <c r="M1409" s="199">
        <f t="shared" si="22"/>
        <v>2156600</v>
      </c>
      <c r="N1409" s="157" t="s">
        <v>3603</v>
      </c>
      <c r="O1409" s="157" t="s">
        <v>2052</v>
      </c>
      <c r="P1409" s="205"/>
      <c r="Q1409" s="205"/>
      <c r="R1409" s="205"/>
      <c r="S1409" s="206"/>
    </row>
    <row r="1410" spans="1:19" ht="29.1" customHeight="1">
      <c r="A1410" s="166">
        <v>1406</v>
      </c>
      <c r="B1410" s="206"/>
      <c r="C1410" s="206"/>
      <c r="D1410" s="206"/>
      <c r="E1410" s="206"/>
      <c r="F1410" s="166" t="s">
        <v>3226</v>
      </c>
      <c r="G1410" s="206" t="s">
        <v>3220</v>
      </c>
      <c r="H1410" s="157" t="s">
        <v>1228</v>
      </c>
      <c r="I1410" s="155" t="s">
        <v>166</v>
      </c>
      <c r="J1410" s="128">
        <v>429</v>
      </c>
      <c r="K1410" s="128">
        <v>429</v>
      </c>
      <c r="L1410" s="128">
        <v>5140</v>
      </c>
      <c r="M1410" s="199">
        <f t="shared" si="22"/>
        <v>2205060</v>
      </c>
      <c r="N1410" s="157" t="s">
        <v>3602</v>
      </c>
      <c r="O1410" s="157" t="s">
        <v>2047</v>
      </c>
      <c r="P1410" s="205"/>
      <c r="Q1410" s="205"/>
      <c r="R1410" s="205"/>
      <c r="S1410" s="206"/>
    </row>
    <row r="1411" spans="1:19" ht="29.1" customHeight="1">
      <c r="A1411" s="166">
        <v>1407</v>
      </c>
      <c r="B1411" s="206"/>
      <c r="C1411" s="206"/>
      <c r="D1411" s="206"/>
      <c r="E1411" s="206"/>
      <c r="F1411" s="166" t="s">
        <v>3226</v>
      </c>
      <c r="G1411" s="206" t="s">
        <v>3220</v>
      </c>
      <c r="H1411" s="157" t="s">
        <v>1227</v>
      </c>
      <c r="I1411" s="155" t="s">
        <v>166</v>
      </c>
      <c r="J1411" s="128">
        <v>116</v>
      </c>
      <c r="K1411" s="128">
        <v>92</v>
      </c>
      <c r="L1411" s="128">
        <v>1450</v>
      </c>
      <c r="M1411" s="199">
        <f t="shared" si="22"/>
        <v>133400</v>
      </c>
      <c r="N1411" s="157" t="s">
        <v>1821</v>
      </c>
      <c r="O1411" s="157">
        <v>0</v>
      </c>
      <c r="P1411" s="205"/>
      <c r="Q1411" s="205"/>
      <c r="R1411" s="205"/>
      <c r="S1411" s="206"/>
    </row>
    <row r="1412" spans="1:19" ht="29.1" customHeight="1">
      <c r="A1412" s="166">
        <v>1408</v>
      </c>
      <c r="B1412" s="206"/>
      <c r="C1412" s="206"/>
      <c r="D1412" s="206"/>
      <c r="E1412" s="206"/>
      <c r="F1412" s="166" t="s">
        <v>3226</v>
      </c>
      <c r="G1412" s="206" t="s">
        <v>3220</v>
      </c>
      <c r="H1412" s="157" t="s">
        <v>1418</v>
      </c>
      <c r="I1412" s="155" t="s">
        <v>55</v>
      </c>
      <c r="J1412" s="128">
        <v>1558.7</v>
      </c>
      <c r="K1412" s="128">
        <v>18</v>
      </c>
      <c r="L1412" s="128">
        <v>4990</v>
      </c>
      <c r="M1412" s="199">
        <f t="shared" si="22"/>
        <v>89820</v>
      </c>
      <c r="N1412" s="157" t="s">
        <v>3601</v>
      </c>
      <c r="O1412" s="157">
        <v>575</v>
      </c>
      <c r="P1412" s="205"/>
      <c r="Q1412" s="205"/>
      <c r="R1412" s="205"/>
      <c r="S1412" s="206"/>
    </row>
    <row r="1413" spans="1:19" ht="29.1" customHeight="1">
      <c r="A1413" s="166">
        <v>1409</v>
      </c>
      <c r="B1413" s="206"/>
      <c r="C1413" s="206"/>
      <c r="D1413" s="206"/>
      <c r="E1413" s="206"/>
      <c r="F1413" s="166" t="s">
        <v>3226</v>
      </c>
      <c r="G1413" s="206" t="s">
        <v>3220</v>
      </c>
      <c r="H1413" s="157" t="s">
        <v>1423</v>
      </c>
      <c r="I1413" s="155" t="s">
        <v>166</v>
      </c>
      <c r="J1413" s="128">
        <v>3002.7</v>
      </c>
      <c r="K1413" s="128">
        <v>1850</v>
      </c>
      <c r="L1413" s="128">
        <v>1480</v>
      </c>
      <c r="M1413" s="199">
        <f t="shared" si="22"/>
        <v>2738000</v>
      </c>
      <c r="N1413" s="157" t="s">
        <v>1821</v>
      </c>
      <c r="O1413" s="157">
        <v>0</v>
      </c>
      <c r="P1413" s="205"/>
      <c r="Q1413" s="205"/>
      <c r="R1413" s="205"/>
      <c r="S1413" s="206"/>
    </row>
    <row r="1414" spans="1:19" ht="29.1" customHeight="1">
      <c r="A1414" s="166">
        <v>1410</v>
      </c>
      <c r="B1414" s="206"/>
      <c r="C1414" s="206"/>
      <c r="D1414" s="206"/>
      <c r="E1414" s="206"/>
      <c r="F1414" s="166" t="s">
        <v>3226</v>
      </c>
      <c r="G1414" s="206" t="s">
        <v>3220</v>
      </c>
      <c r="H1414" s="157" t="s">
        <v>1417</v>
      </c>
      <c r="I1414" s="155" t="s">
        <v>55</v>
      </c>
      <c r="J1414" s="128">
        <v>1156.9000000000001</v>
      </c>
      <c r="K1414" s="128">
        <v>73</v>
      </c>
      <c r="L1414" s="128">
        <v>4990</v>
      </c>
      <c r="M1414" s="199">
        <f t="shared" si="22"/>
        <v>364270</v>
      </c>
      <c r="N1414" s="157" t="s">
        <v>3537</v>
      </c>
      <c r="O1414" s="157" t="s">
        <v>1887</v>
      </c>
      <c r="P1414" s="205"/>
      <c r="Q1414" s="205"/>
      <c r="R1414" s="205"/>
      <c r="S1414" s="206"/>
    </row>
    <row r="1415" spans="1:19" ht="29.1" customHeight="1">
      <c r="A1415" s="166">
        <v>1411</v>
      </c>
      <c r="B1415" s="206"/>
      <c r="C1415" s="206"/>
      <c r="D1415" s="206"/>
      <c r="E1415" s="206"/>
      <c r="F1415" s="166" t="s">
        <v>3226</v>
      </c>
      <c r="G1415" s="206" t="s">
        <v>3220</v>
      </c>
      <c r="H1415" s="157" t="s">
        <v>1416</v>
      </c>
      <c r="I1415" s="155" t="s">
        <v>55</v>
      </c>
      <c r="J1415" s="128">
        <v>1545.7</v>
      </c>
      <c r="K1415" s="128">
        <v>177</v>
      </c>
      <c r="L1415" s="128">
        <v>4990</v>
      </c>
      <c r="M1415" s="199">
        <f t="shared" si="22"/>
        <v>883230</v>
      </c>
      <c r="N1415" s="157" t="s">
        <v>3600</v>
      </c>
      <c r="O1415" s="157">
        <v>785</v>
      </c>
      <c r="P1415" s="205"/>
      <c r="Q1415" s="205"/>
      <c r="R1415" s="205"/>
      <c r="S1415" s="206"/>
    </row>
    <row r="1416" spans="1:19" ht="29.1" customHeight="1">
      <c r="A1416" s="166">
        <v>1412</v>
      </c>
      <c r="B1416" s="206"/>
      <c r="C1416" s="206"/>
      <c r="D1416" s="206"/>
      <c r="E1416" s="206"/>
      <c r="F1416" s="166" t="s">
        <v>3226</v>
      </c>
      <c r="G1416" s="206" t="s">
        <v>3220</v>
      </c>
      <c r="H1416" s="157" t="s">
        <v>1415</v>
      </c>
      <c r="I1416" s="155" t="s">
        <v>55</v>
      </c>
      <c r="J1416" s="128">
        <v>3201.2</v>
      </c>
      <c r="K1416" s="128">
        <v>637</v>
      </c>
      <c r="L1416" s="128">
        <v>4990</v>
      </c>
      <c r="M1416" s="199">
        <f t="shared" si="22"/>
        <v>3178630</v>
      </c>
      <c r="N1416" s="157" t="s">
        <v>3599</v>
      </c>
      <c r="O1416" s="157">
        <v>592</v>
      </c>
      <c r="P1416" s="205"/>
      <c r="Q1416" s="205"/>
      <c r="R1416" s="205"/>
      <c r="S1416" s="206"/>
    </row>
    <row r="1417" spans="1:19" ht="29.1" customHeight="1">
      <c r="A1417" s="166">
        <v>1413</v>
      </c>
      <c r="B1417" s="206"/>
      <c r="C1417" s="206"/>
      <c r="D1417" s="206"/>
      <c r="E1417" s="206"/>
      <c r="F1417" s="166" t="s">
        <v>3226</v>
      </c>
      <c r="G1417" s="206" t="s">
        <v>3220</v>
      </c>
      <c r="H1417" s="157" t="s">
        <v>1414</v>
      </c>
      <c r="I1417" s="155" t="s">
        <v>55</v>
      </c>
      <c r="J1417" s="128">
        <v>3151.6</v>
      </c>
      <c r="K1417" s="128">
        <v>816</v>
      </c>
      <c r="L1417" s="128">
        <v>5190</v>
      </c>
      <c r="M1417" s="199">
        <f t="shared" si="22"/>
        <v>4235040</v>
      </c>
      <c r="N1417" s="157" t="s">
        <v>3516</v>
      </c>
      <c r="O1417" s="157">
        <v>585</v>
      </c>
      <c r="P1417" s="205"/>
      <c r="Q1417" s="205"/>
      <c r="R1417" s="205"/>
      <c r="S1417" s="206"/>
    </row>
    <row r="1418" spans="1:19" ht="29.1" customHeight="1">
      <c r="A1418" s="166">
        <v>1414</v>
      </c>
      <c r="B1418" s="206"/>
      <c r="C1418" s="206"/>
      <c r="D1418" s="206"/>
      <c r="E1418" s="206"/>
      <c r="F1418" s="166" t="s">
        <v>3226</v>
      </c>
      <c r="G1418" s="206" t="s">
        <v>3220</v>
      </c>
      <c r="H1418" s="157">
        <v>1052</v>
      </c>
      <c r="I1418" s="155" t="s">
        <v>119</v>
      </c>
      <c r="J1418" s="128">
        <v>6564.3</v>
      </c>
      <c r="K1418" s="128">
        <v>396</v>
      </c>
      <c r="L1418" s="128">
        <v>1480</v>
      </c>
      <c r="M1418" s="199">
        <f t="shared" si="22"/>
        <v>586080</v>
      </c>
      <c r="N1418" s="157" t="s">
        <v>1821</v>
      </c>
      <c r="O1418" s="157"/>
      <c r="P1418" s="205"/>
      <c r="Q1418" s="205"/>
      <c r="R1418" s="205"/>
      <c r="S1418" s="206"/>
    </row>
    <row r="1419" spans="1:19" ht="29.1" customHeight="1">
      <c r="A1419" s="166">
        <v>1415</v>
      </c>
      <c r="B1419" s="206"/>
      <c r="C1419" s="206"/>
      <c r="D1419" s="206"/>
      <c r="E1419" s="206"/>
      <c r="F1419" s="166" t="s">
        <v>3226</v>
      </c>
      <c r="G1419" s="206" t="s">
        <v>3220</v>
      </c>
      <c r="H1419" s="157" t="s">
        <v>1413</v>
      </c>
      <c r="I1419" s="155" t="s">
        <v>55</v>
      </c>
      <c r="J1419" s="128">
        <v>3330.4</v>
      </c>
      <c r="K1419" s="128">
        <v>1223</v>
      </c>
      <c r="L1419" s="128">
        <v>4990</v>
      </c>
      <c r="M1419" s="199">
        <f t="shared" si="22"/>
        <v>6102770</v>
      </c>
      <c r="N1419" s="157" t="s">
        <v>3597</v>
      </c>
      <c r="O1419" s="157">
        <v>518</v>
      </c>
      <c r="P1419" s="205"/>
      <c r="Q1419" s="205"/>
      <c r="R1419" s="205"/>
      <c r="S1419" s="206"/>
    </row>
    <row r="1420" spans="1:19" ht="29.1" customHeight="1">
      <c r="A1420" s="166">
        <v>1416</v>
      </c>
      <c r="B1420" s="206"/>
      <c r="C1420" s="206"/>
      <c r="D1420" s="206"/>
      <c r="E1420" s="206"/>
      <c r="F1420" s="166" t="s">
        <v>3226</v>
      </c>
      <c r="G1420" s="206" t="s">
        <v>3220</v>
      </c>
      <c r="H1420" s="157" t="s">
        <v>1412</v>
      </c>
      <c r="I1420" s="155" t="s">
        <v>55</v>
      </c>
      <c r="J1420" s="128">
        <v>5118.5</v>
      </c>
      <c r="K1420" s="128">
        <v>2477</v>
      </c>
      <c r="L1420" s="128">
        <v>4990</v>
      </c>
      <c r="M1420" s="199">
        <f t="shared" si="22"/>
        <v>12360230</v>
      </c>
      <c r="N1420" s="157" t="s">
        <v>3598</v>
      </c>
      <c r="O1420" s="157" t="s">
        <v>3970</v>
      </c>
      <c r="P1420" s="205"/>
      <c r="Q1420" s="205"/>
      <c r="R1420" s="205"/>
      <c r="S1420" s="206"/>
    </row>
    <row r="1421" spans="1:19" ht="29.1" customHeight="1">
      <c r="A1421" s="166">
        <v>1417</v>
      </c>
      <c r="B1421" s="206"/>
      <c r="C1421" s="206"/>
      <c r="D1421" s="206"/>
      <c r="E1421" s="206"/>
      <c r="F1421" s="166" t="s">
        <v>3226</v>
      </c>
      <c r="G1421" s="206" t="s">
        <v>3220</v>
      </c>
      <c r="H1421" s="157" t="s">
        <v>1411</v>
      </c>
      <c r="I1421" s="155" t="s">
        <v>55</v>
      </c>
      <c r="J1421" s="128">
        <v>1016.9</v>
      </c>
      <c r="K1421" s="128">
        <v>524</v>
      </c>
      <c r="L1421" s="128">
        <v>4990</v>
      </c>
      <c r="M1421" s="199">
        <f t="shared" si="22"/>
        <v>2614760</v>
      </c>
      <c r="N1421" s="157" t="s">
        <v>3597</v>
      </c>
      <c r="O1421" s="157">
        <v>518</v>
      </c>
      <c r="P1421" s="205"/>
      <c r="Q1421" s="205"/>
      <c r="R1421" s="205"/>
      <c r="S1421" s="206"/>
    </row>
    <row r="1422" spans="1:19" ht="29.1" customHeight="1">
      <c r="A1422" s="166">
        <v>1418</v>
      </c>
      <c r="B1422" s="206"/>
      <c r="C1422" s="206"/>
      <c r="D1422" s="206"/>
      <c r="E1422" s="206"/>
      <c r="F1422" s="166" t="s">
        <v>3226</v>
      </c>
      <c r="G1422" s="206" t="s">
        <v>3220</v>
      </c>
      <c r="H1422" s="157" t="s">
        <v>1410</v>
      </c>
      <c r="I1422" s="155" t="s">
        <v>55</v>
      </c>
      <c r="J1422" s="128">
        <v>2243.5</v>
      </c>
      <c r="K1422" s="128">
        <v>1240</v>
      </c>
      <c r="L1422" s="128">
        <v>4990</v>
      </c>
      <c r="M1422" s="199">
        <f t="shared" si="22"/>
        <v>6187600</v>
      </c>
      <c r="N1422" s="157" t="s">
        <v>3596</v>
      </c>
      <c r="O1422" s="157">
        <v>518</v>
      </c>
      <c r="P1422" s="205"/>
      <c r="Q1422" s="205"/>
      <c r="R1422" s="205"/>
      <c r="S1422" s="206"/>
    </row>
    <row r="1423" spans="1:19" ht="29.1" customHeight="1">
      <c r="A1423" s="166">
        <v>1419</v>
      </c>
      <c r="B1423" s="206"/>
      <c r="C1423" s="206"/>
      <c r="D1423" s="206"/>
      <c r="E1423" s="206"/>
      <c r="F1423" s="166" t="s">
        <v>3226</v>
      </c>
      <c r="G1423" s="206" t="s">
        <v>3220</v>
      </c>
      <c r="H1423" s="157" t="s">
        <v>1409</v>
      </c>
      <c r="I1423" s="155" t="s">
        <v>55</v>
      </c>
      <c r="J1423" s="128">
        <v>3694.8</v>
      </c>
      <c r="K1423" s="128">
        <v>2684</v>
      </c>
      <c r="L1423" s="128">
        <v>4990</v>
      </c>
      <c r="M1423" s="199">
        <f t="shared" si="22"/>
        <v>13393160</v>
      </c>
      <c r="N1423" s="157" t="s">
        <v>3595</v>
      </c>
      <c r="O1423" s="157" t="s">
        <v>3971</v>
      </c>
      <c r="P1423" s="205"/>
      <c r="Q1423" s="205"/>
      <c r="R1423" s="205"/>
      <c r="S1423" s="206"/>
    </row>
    <row r="1424" spans="1:19" ht="29.1" customHeight="1">
      <c r="A1424" s="166">
        <v>1420</v>
      </c>
      <c r="B1424" s="206"/>
      <c r="C1424" s="206"/>
      <c r="D1424" s="206"/>
      <c r="E1424" s="206"/>
      <c r="F1424" s="166" t="s">
        <v>3226</v>
      </c>
      <c r="G1424" s="206" t="s">
        <v>3220</v>
      </c>
      <c r="H1424" s="157" t="s">
        <v>1408</v>
      </c>
      <c r="I1424" s="155" t="s">
        <v>55</v>
      </c>
      <c r="J1424" s="128">
        <v>1522.2</v>
      </c>
      <c r="K1424" s="128">
        <v>1345</v>
      </c>
      <c r="L1424" s="128">
        <v>4990</v>
      </c>
      <c r="M1424" s="199">
        <f t="shared" si="22"/>
        <v>6711550</v>
      </c>
      <c r="N1424" s="157" t="s">
        <v>3594</v>
      </c>
      <c r="O1424" s="157" t="s">
        <v>2135</v>
      </c>
      <c r="P1424" s="205"/>
      <c r="Q1424" s="205"/>
      <c r="R1424" s="205"/>
      <c r="S1424" s="206"/>
    </row>
    <row r="1425" spans="1:19" ht="29.1" customHeight="1">
      <c r="A1425" s="166">
        <v>1421</v>
      </c>
      <c r="B1425" s="206"/>
      <c r="C1425" s="206"/>
      <c r="D1425" s="206"/>
      <c r="E1425" s="206"/>
      <c r="F1425" s="166" t="s">
        <v>3226</v>
      </c>
      <c r="G1425" s="206" t="s">
        <v>3220</v>
      </c>
      <c r="H1425" s="157" t="s">
        <v>1422</v>
      </c>
      <c r="I1425" s="155" t="s">
        <v>55</v>
      </c>
      <c r="J1425" s="128">
        <v>1800.8</v>
      </c>
      <c r="K1425" s="128">
        <v>109</v>
      </c>
      <c r="L1425" s="128">
        <v>4990</v>
      </c>
      <c r="M1425" s="199">
        <f t="shared" si="22"/>
        <v>543910</v>
      </c>
      <c r="N1425" s="157" t="s">
        <v>3593</v>
      </c>
      <c r="O1425" s="157">
        <v>488</v>
      </c>
      <c r="P1425" s="205"/>
      <c r="Q1425" s="205"/>
      <c r="R1425" s="205"/>
      <c r="S1425" s="206"/>
    </row>
    <row r="1426" spans="1:19" ht="29.1" customHeight="1">
      <c r="A1426" s="166">
        <v>1422</v>
      </c>
      <c r="B1426" s="206"/>
      <c r="C1426" s="206"/>
      <c r="D1426" s="206"/>
      <c r="E1426" s="206"/>
      <c r="F1426" s="166" t="s">
        <v>3226</v>
      </c>
      <c r="G1426" s="206" t="s">
        <v>3220</v>
      </c>
      <c r="H1426" s="157" t="s">
        <v>1407</v>
      </c>
      <c r="I1426" s="155" t="s">
        <v>55</v>
      </c>
      <c r="J1426" s="128">
        <v>379.2</v>
      </c>
      <c r="K1426" s="128">
        <v>372</v>
      </c>
      <c r="L1426" s="128">
        <v>4990</v>
      </c>
      <c r="M1426" s="199">
        <f t="shared" si="22"/>
        <v>1856280</v>
      </c>
      <c r="N1426" s="157" t="s">
        <v>1820</v>
      </c>
      <c r="O1426" s="157">
        <v>0</v>
      </c>
      <c r="P1426" s="205"/>
      <c r="Q1426" s="205"/>
      <c r="R1426" s="205"/>
      <c r="S1426" s="206"/>
    </row>
    <row r="1427" spans="1:19" ht="29.1" customHeight="1">
      <c r="A1427" s="166">
        <v>1423</v>
      </c>
      <c r="B1427" s="206"/>
      <c r="C1427" s="206"/>
      <c r="D1427" s="206"/>
      <c r="E1427" s="206"/>
      <c r="F1427" s="166" t="s">
        <v>3226</v>
      </c>
      <c r="G1427" s="206" t="s">
        <v>3220</v>
      </c>
      <c r="H1427" s="157" t="s">
        <v>1421</v>
      </c>
      <c r="I1427" s="155" t="s">
        <v>55</v>
      </c>
      <c r="J1427" s="128">
        <v>1809.7</v>
      </c>
      <c r="K1427" s="128">
        <v>287</v>
      </c>
      <c r="L1427" s="128">
        <v>4990</v>
      </c>
      <c r="M1427" s="199">
        <f t="shared" si="22"/>
        <v>1432130</v>
      </c>
      <c r="N1427" s="157" t="s">
        <v>3592</v>
      </c>
      <c r="O1427" s="157">
        <v>782</v>
      </c>
      <c r="P1427" s="205"/>
      <c r="Q1427" s="205"/>
      <c r="R1427" s="205"/>
      <c r="S1427" s="206"/>
    </row>
    <row r="1428" spans="1:19" ht="29.1" customHeight="1">
      <c r="A1428" s="166">
        <v>1424</v>
      </c>
      <c r="B1428" s="206"/>
      <c r="C1428" s="206"/>
      <c r="D1428" s="206"/>
      <c r="E1428" s="206"/>
      <c r="F1428" s="166" t="s">
        <v>3226</v>
      </c>
      <c r="G1428" s="206" t="s">
        <v>3220</v>
      </c>
      <c r="H1428" s="157" t="s">
        <v>1424</v>
      </c>
      <c r="I1428" s="155" t="s">
        <v>166</v>
      </c>
      <c r="J1428" s="128">
        <v>555.6</v>
      </c>
      <c r="K1428" s="128">
        <v>129</v>
      </c>
      <c r="L1428" s="128">
        <v>1480</v>
      </c>
      <c r="M1428" s="199">
        <f t="shared" si="22"/>
        <v>190920</v>
      </c>
      <c r="N1428" s="157" t="s">
        <v>1821</v>
      </c>
      <c r="O1428" s="157">
        <v>0</v>
      </c>
      <c r="P1428" s="205"/>
      <c r="Q1428" s="205"/>
      <c r="R1428" s="205"/>
      <c r="S1428" s="206"/>
    </row>
    <row r="1429" spans="1:19" ht="29.1" customHeight="1">
      <c r="A1429" s="166">
        <v>1425</v>
      </c>
      <c r="B1429" s="206"/>
      <c r="C1429" s="206"/>
      <c r="D1429" s="206"/>
      <c r="E1429" s="206"/>
      <c r="F1429" s="166" t="s">
        <v>3226</v>
      </c>
      <c r="G1429" s="206" t="s">
        <v>3220</v>
      </c>
      <c r="H1429" s="157" t="s">
        <v>1425</v>
      </c>
      <c r="I1429" s="155" t="s">
        <v>119</v>
      </c>
      <c r="J1429" s="128">
        <v>1887.4</v>
      </c>
      <c r="K1429" s="128">
        <v>471</v>
      </c>
      <c r="L1429" s="128">
        <v>1480</v>
      </c>
      <c r="M1429" s="199">
        <f t="shared" si="22"/>
        <v>697080</v>
      </c>
      <c r="N1429" s="157" t="s">
        <v>1821</v>
      </c>
      <c r="O1429" s="157">
        <v>0</v>
      </c>
      <c r="P1429" s="205"/>
      <c r="Q1429" s="205"/>
      <c r="R1429" s="205"/>
      <c r="S1429" s="206"/>
    </row>
    <row r="1430" spans="1:19" ht="29.1" customHeight="1">
      <c r="A1430" s="166">
        <v>1426</v>
      </c>
      <c r="B1430" s="206"/>
      <c r="C1430" s="206"/>
      <c r="D1430" s="206"/>
      <c r="E1430" s="206"/>
      <c r="F1430" s="166" t="s">
        <v>3226</v>
      </c>
      <c r="G1430" s="206" t="s">
        <v>3220</v>
      </c>
      <c r="H1430" s="157" t="s">
        <v>1420</v>
      </c>
      <c r="I1430" s="155" t="s">
        <v>55</v>
      </c>
      <c r="J1430" s="128">
        <v>5560.5</v>
      </c>
      <c r="K1430" s="128">
        <v>1988</v>
      </c>
      <c r="L1430" s="128">
        <v>4990</v>
      </c>
      <c r="M1430" s="199">
        <f t="shared" si="22"/>
        <v>9920120</v>
      </c>
      <c r="N1430" s="157" t="s">
        <v>3591</v>
      </c>
      <c r="O1430" s="157" t="s">
        <v>3973</v>
      </c>
      <c r="P1430" s="205"/>
      <c r="Q1430" s="205"/>
      <c r="R1430" s="205"/>
      <c r="S1430" s="206"/>
    </row>
    <row r="1431" spans="1:19" ht="29.1" customHeight="1">
      <c r="A1431" s="166">
        <v>1427</v>
      </c>
      <c r="B1431" s="206"/>
      <c r="C1431" s="206"/>
      <c r="D1431" s="206"/>
      <c r="E1431" s="206"/>
      <c r="F1431" s="166" t="s">
        <v>3226</v>
      </c>
      <c r="G1431" s="206" t="s">
        <v>3220</v>
      </c>
      <c r="H1431" s="157" t="s">
        <v>1419</v>
      </c>
      <c r="I1431" s="155" t="s">
        <v>55</v>
      </c>
      <c r="J1431" s="128">
        <v>2950.2</v>
      </c>
      <c r="K1431" s="128">
        <v>1881</v>
      </c>
      <c r="L1431" s="128">
        <v>4990</v>
      </c>
      <c r="M1431" s="199">
        <f t="shared" si="22"/>
        <v>9386190</v>
      </c>
      <c r="N1431" s="157" t="s">
        <v>3295</v>
      </c>
      <c r="O1431" s="157" t="s">
        <v>3972</v>
      </c>
      <c r="P1431" s="205"/>
      <c r="Q1431" s="205"/>
      <c r="R1431" s="205"/>
      <c r="S1431" s="206"/>
    </row>
    <row r="1432" spans="1:19" ht="29.1" customHeight="1">
      <c r="A1432" s="166">
        <v>1428</v>
      </c>
      <c r="B1432" s="206"/>
      <c r="C1432" s="206"/>
      <c r="D1432" s="206"/>
      <c r="E1432" s="206"/>
      <c r="F1432" s="166" t="s">
        <v>3226</v>
      </c>
      <c r="G1432" s="206" t="s">
        <v>3220</v>
      </c>
      <c r="H1432" s="157" t="s">
        <v>763</v>
      </c>
      <c r="I1432" s="155" t="s">
        <v>166</v>
      </c>
      <c r="J1432" s="128">
        <v>1632.5</v>
      </c>
      <c r="K1432" s="128">
        <v>422</v>
      </c>
      <c r="L1432" s="128">
        <v>1480</v>
      </c>
      <c r="M1432" s="199">
        <f t="shared" si="22"/>
        <v>624560</v>
      </c>
      <c r="N1432" s="157" t="s">
        <v>3181</v>
      </c>
      <c r="O1432" s="157">
        <v>0</v>
      </c>
      <c r="P1432" s="205"/>
      <c r="Q1432" s="205"/>
      <c r="R1432" s="205"/>
      <c r="S1432" s="206"/>
    </row>
    <row r="1433" spans="1:19" ht="29.1" customHeight="1">
      <c r="A1433" s="166">
        <v>1429</v>
      </c>
      <c r="B1433" s="206"/>
      <c r="C1433" s="206"/>
      <c r="D1433" s="206"/>
      <c r="E1433" s="206"/>
      <c r="F1433" s="166" t="s">
        <v>3226</v>
      </c>
      <c r="G1433" s="206" t="s">
        <v>3220</v>
      </c>
      <c r="H1433" s="157" t="s">
        <v>261</v>
      </c>
      <c r="I1433" s="155" t="s">
        <v>1426</v>
      </c>
      <c r="J1433" s="128">
        <v>10210</v>
      </c>
      <c r="K1433" s="128">
        <v>325</v>
      </c>
      <c r="L1433" s="128">
        <v>1480</v>
      </c>
      <c r="M1433" s="199">
        <f t="shared" ref="M1433:M1496" si="23">K1433*L1433</f>
        <v>481000</v>
      </c>
      <c r="N1433" s="157" t="s">
        <v>3191</v>
      </c>
      <c r="O1433" s="157">
        <v>0</v>
      </c>
      <c r="P1433" s="205"/>
      <c r="Q1433" s="205"/>
      <c r="R1433" s="205"/>
      <c r="S1433" s="206"/>
    </row>
    <row r="1434" spans="1:19" ht="29.1" customHeight="1">
      <c r="A1434" s="166">
        <v>1430</v>
      </c>
      <c r="B1434" s="206"/>
      <c r="C1434" s="206"/>
      <c r="D1434" s="206"/>
      <c r="E1434" s="206"/>
      <c r="F1434" s="166" t="s">
        <v>3226</v>
      </c>
      <c r="G1434" s="206" t="s">
        <v>3220</v>
      </c>
      <c r="H1434" s="157" t="s">
        <v>262</v>
      </c>
      <c r="I1434" s="155" t="s">
        <v>370</v>
      </c>
      <c r="J1434" s="128">
        <v>75999.3</v>
      </c>
      <c r="K1434" s="128">
        <v>1223</v>
      </c>
      <c r="L1434" s="128">
        <v>1480</v>
      </c>
      <c r="M1434" s="199">
        <f t="shared" si="23"/>
        <v>1810040</v>
      </c>
      <c r="N1434" s="157" t="s">
        <v>3191</v>
      </c>
      <c r="O1434" s="157">
        <v>0</v>
      </c>
      <c r="P1434" s="205"/>
      <c r="Q1434" s="205"/>
      <c r="R1434" s="205"/>
      <c r="S1434" s="206"/>
    </row>
    <row r="1435" spans="1:19" ht="29.1" customHeight="1">
      <c r="A1435" s="166">
        <v>1431</v>
      </c>
      <c r="B1435" s="206"/>
      <c r="C1435" s="206"/>
      <c r="D1435" s="206"/>
      <c r="E1435" s="206"/>
      <c r="F1435" s="166" t="s">
        <v>3226</v>
      </c>
      <c r="G1435" s="206" t="s">
        <v>3221</v>
      </c>
      <c r="H1435" s="158" t="s">
        <v>1557</v>
      </c>
      <c r="I1435" s="155" t="s">
        <v>370</v>
      </c>
      <c r="J1435" s="128">
        <v>81797.5</v>
      </c>
      <c r="K1435" s="199">
        <v>844</v>
      </c>
      <c r="L1435" s="199">
        <v>1650</v>
      </c>
      <c r="M1435" s="199">
        <f t="shared" si="23"/>
        <v>1392600</v>
      </c>
      <c r="N1435" s="157" t="s">
        <v>3191</v>
      </c>
      <c r="O1435" s="157">
        <v>0</v>
      </c>
      <c r="P1435" s="205"/>
      <c r="Q1435" s="205"/>
      <c r="R1435" s="205"/>
      <c r="S1435" s="206"/>
    </row>
    <row r="1436" spans="1:19" ht="29.1" customHeight="1">
      <c r="A1436" s="166">
        <v>1432</v>
      </c>
      <c r="B1436" s="206"/>
      <c r="C1436" s="206"/>
      <c r="D1436" s="206"/>
      <c r="E1436" s="206"/>
      <c r="F1436" s="166" t="s">
        <v>3226</v>
      </c>
      <c r="G1436" s="206" t="s">
        <v>3221</v>
      </c>
      <c r="H1436" s="158" t="s">
        <v>1556</v>
      </c>
      <c r="I1436" s="155" t="s">
        <v>1426</v>
      </c>
      <c r="J1436" s="128">
        <v>15658.6</v>
      </c>
      <c r="K1436" s="199">
        <v>401</v>
      </c>
      <c r="L1436" s="199">
        <v>1650</v>
      </c>
      <c r="M1436" s="199">
        <f t="shared" si="23"/>
        <v>661650</v>
      </c>
      <c r="N1436" s="157" t="s">
        <v>3191</v>
      </c>
      <c r="O1436" s="157">
        <v>0</v>
      </c>
      <c r="P1436" s="205"/>
      <c r="Q1436" s="205"/>
      <c r="R1436" s="205"/>
      <c r="S1436" s="206"/>
    </row>
    <row r="1437" spans="1:19" ht="29.1" customHeight="1">
      <c r="A1437" s="166">
        <v>1433</v>
      </c>
      <c r="B1437" s="206"/>
      <c r="C1437" s="206"/>
      <c r="D1437" s="206"/>
      <c r="E1437" s="206"/>
      <c r="F1437" s="166" t="s">
        <v>3226</v>
      </c>
      <c r="G1437" s="206" t="s">
        <v>3221</v>
      </c>
      <c r="H1437" s="158" t="s">
        <v>1524</v>
      </c>
      <c r="I1437" s="155" t="s">
        <v>55</v>
      </c>
      <c r="J1437" s="128">
        <v>2931.9</v>
      </c>
      <c r="K1437" s="199">
        <v>784</v>
      </c>
      <c r="L1437" s="199">
        <v>4400</v>
      </c>
      <c r="M1437" s="199">
        <f t="shared" si="23"/>
        <v>3449600</v>
      </c>
      <c r="N1437" s="157" t="s">
        <v>1818</v>
      </c>
      <c r="O1437" s="157" t="s">
        <v>1819</v>
      </c>
      <c r="P1437" s="205"/>
      <c r="Q1437" s="205"/>
      <c r="R1437" s="205"/>
      <c r="S1437" s="206"/>
    </row>
    <row r="1438" spans="1:19" ht="29.1" customHeight="1">
      <c r="A1438" s="166">
        <v>1434</v>
      </c>
      <c r="B1438" s="206"/>
      <c r="C1438" s="206"/>
      <c r="D1438" s="206"/>
      <c r="E1438" s="206"/>
      <c r="F1438" s="166" t="s">
        <v>3226</v>
      </c>
      <c r="G1438" s="206" t="s">
        <v>3221</v>
      </c>
      <c r="H1438" s="158" t="s">
        <v>1555</v>
      </c>
      <c r="I1438" s="155" t="s">
        <v>166</v>
      </c>
      <c r="J1438" s="128">
        <v>86.4</v>
      </c>
      <c r="K1438" s="199">
        <v>38</v>
      </c>
      <c r="L1438" s="199">
        <v>1450</v>
      </c>
      <c r="M1438" s="199">
        <f t="shared" si="23"/>
        <v>55100</v>
      </c>
      <c r="N1438" s="157" t="s">
        <v>1821</v>
      </c>
      <c r="O1438" s="157">
        <v>0</v>
      </c>
      <c r="P1438" s="205"/>
      <c r="Q1438" s="205"/>
      <c r="R1438" s="205"/>
      <c r="S1438" s="206"/>
    </row>
    <row r="1439" spans="1:19" ht="29.1" customHeight="1">
      <c r="A1439" s="166">
        <v>1435</v>
      </c>
      <c r="B1439" s="206"/>
      <c r="C1439" s="206"/>
      <c r="D1439" s="206"/>
      <c r="E1439" s="206"/>
      <c r="F1439" s="166" t="s">
        <v>3226</v>
      </c>
      <c r="G1439" s="206" t="s">
        <v>3221</v>
      </c>
      <c r="H1439" s="157" t="s">
        <v>1525</v>
      </c>
      <c r="I1439" s="155" t="s">
        <v>55</v>
      </c>
      <c r="J1439" s="128">
        <v>1924.8</v>
      </c>
      <c r="K1439" s="199">
        <v>784</v>
      </c>
      <c r="L1439" s="199">
        <v>4400</v>
      </c>
      <c r="M1439" s="199">
        <f t="shared" si="23"/>
        <v>3449600</v>
      </c>
      <c r="N1439" s="157" t="s">
        <v>3590</v>
      </c>
      <c r="O1439" s="157" t="s">
        <v>1984</v>
      </c>
      <c r="P1439" s="205"/>
      <c r="Q1439" s="205"/>
      <c r="R1439" s="205"/>
      <c r="S1439" s="206"/>
    </row>
    <row r="1440" spans="1:19" ht="29.1" customHeight="1">
      <c r="A1440" s="166">
        <v>1436</v>
      </c>
      <c r="B1440" s="206"/>
      <c r="C1440" s="206"/>
      <c r="D1440" s="206"/>
      <c r="E1440" s="206"/>
      <c r="F1440" s="166" t="s">
        <v>3226</v>
      </c>
      <c r="G1440" s="206" t="s">
        <v>3221</v>
      </c>
      <c r="H1440" s="157" t="s">
        <v>1526</v>
      </c>
      <c r="I1440" s="155" t="s">
        <v>55</v>
      </c>
      <c r="J1440" s="128">
        <v>2105.8000000000002</v>
      </c>
      <c r="K1440" s="199">
        <v>881</v>
      </c>
      <c r="L1440" s="199">
        <v>4400</v>
      </c>
      <c r="M1440" s="199">
        <f t="shared" si="23"/>
        <v>3876400</v>
      </c>
      <c r="N1440" s="157" t="s">
        <v>3589</v>
      </c>
      <c r="O1440" s="157" t="s">
        <v>1977</v>
      </c>
      <c r="P1440" s="205"/>
      <c r="Q1440" s="205"/>
      <c r="R1440" s="205"/>
      <c r="S1440" s="206"/>
    </row>
    <row r="1441" spans="1:19" ht="29.1" customHeight="1">
      <c r="A1441" s="166">
        <v>1437</v>
      </c>
      <c r="B1441" s="206"/>
      <c r="C1441" s="206"/>
      <c r="D1441" s="206"/>
      <c r="E1441" s="206"/>
      <c r="F1441" s="166" t="s">
        <v>3226</v>
      </c>
      <c r="G1441" s="206" t="s">
        <v>3221</v>
      </c>
      <c r="H1441" s="157" t="s">
        <v>1527</v>
      </c>
      <c r="I1441" s="155" t="s">
        <v>55</v>
      </c>
      <c r="J1441" s="128">
        <v>5485.1</v>
      </c>
      <c r="K1441" s="199">
        <v>2275</v>
      </c>
      <c r="L1441" s="199">
        <v>4400</v>
      </c>
      <c r="M1441" s="199">
        <f t="shared" si="23"/>
        <v>10010000</v>
      </c>
      <c r="N1441" s="157" t="s">
        <v>3490</v>
      </c>
      <c r="O1441" s="157" t="s">
        <v>1853</v>
      </c>
      <c r="P1441" s="205"/>
      <c r="Q1441" s="205"/>
      <c r="R1441" s="205"/>
      <c r="S1441" s="206"/>
    </row>
    <row r="1442" spans="1:19" ht="29.1" customHeight="1">
      <c r="A1442" s="166">
        <v>1438</v>
      </c>
      <c r="B1442" s="206"/>
      <c r="C1442" s="206"/>
      <c r="D1442" s="206"/>
      <c r="E1442" s="206"/>
      <c r="F1442" s="166" t="s">
        <v>3226</v>
      </c>
      <c r="G1442" s="206" t="s">
        <v>3221</v>
      </c>
      <c r="H1442" s="157" t="s">
        <v>1528</v>
      </c>
      <c r="I1442" s="155" t="s">
        <v>55</v>
      </c>
      <c r="J1442" s="128">
        <v>1330.1</v>
      </c>
      <c r="K1442" s="199">
        <v>550</v>
      </c>
      <c r="L1442" s="199">
        <v>4400</v>
      </c>
      <c r="M1442" s="199">
        <f t="shared" si="23"/>
        <v>2420000</v>
      </c>
      <c r="N1442" s="157" t="s">
        <v>3490</v>
      </c>
      <c r="O1442" s="157" t="s">
        <v>1853</v>
      </c>
      <c r="P1442" s="205"/>
      <c r="Q1442" s="205"/>
      <c r="R1442" s="205"/>
      <c r="S1442" s="206"/>
    </row>
    <row r="1443" spans="1:19" ht="29.1" customHeight="1">
      <c r="A1443" s="166">
        <v>1439</v>
      </c>
      <c r="B1443" s="206"/>
      <c r="C1443" s="206"/>
      <c r="D1443" s="206"/>
      <c r="E1443" s="206"/>
      <c r="F1443" s="166" t="s">
        <v>3226</v>
      </c>
      <c r="G1443" s="206" t="s">
        <v>3221</v>
      </c>
      <c r="H1443" s="157" t="s">
        <v>1529</v>
      </c>
      <c r="I1443" s="155" t="s">
        <v>55</v>
      </c>
      <c r="J1443" s="128">
        <v>3010.1</v>
      </c>
      <c r="K1443" s="199">
        <v>1226</v>
      </c>
      <c r="L1443" s="199">
        <v>4400</v>
      </c>
      <c r="M1443" s="199">
        <f t="shared" si="23"/>
        <v>5394400</v>
      </c>
      <c r="N1443" s="157" t="s">
        <v>3588</v>
      </c>
      <c r="O1443" s="157" t="s">
        <v>3974</v>
      </c>
      <c r="P1443" s="205"/>
      <c r="Q1443" s="205"/>
      <c r="R1443" s="205"/>
      <c r="S1443" s="206"/>
    </row>
    <row r="1444" spans="1:19" ht="29.1" customHeight="1">
      <c r="A1444" s="166">
        <v>1440</v>
      </c>
      <c r="B1444" s="206"/>
      <c r="C1444" s="206"/>
      <c r="D1444" s="206"/>
      <c r="E1444" s="206"/>
      <c r="F1444" s="166" t="s">
        <v>3226</v>
      </c>
      <c r="G1444" s="206" t="s">
        <v>3221</v>
      </c>
      <c r="H1444" s="158" t="s">
        <v>1530</v>
      </c>
      <c r="I1444" s="155" t="s">
        <v>55</v>
      </c>
      <c r="J1444" s="128">
        <v>2863.1</v>
      </c>
      <c r="K1444" s="199">
        <v>1173</v>
      </c>
      <c r="L1444" s="199">
        <v>4400</v>
      </c>
      <c r="M1444" s="199">
        <f t="shared" si="23"/>
        <v>5161200</v>
      </c>
      <c r="N1444" s="157" t="s">
        <v>1818</v>
      </c>
      <c r="O1444" s="157" t="s">
        <v>1858</v>
      </c>
      <c r="P1444" s="205"/>
      <c r="Q1444" s="205"/>
      <c r="R1444" s="205"/>
      <c r="S1444" s="206"/>
    </row>
    <row r="1445" spans="1:19" ht="29.1" customHeight="1">
      <c r="A1445" s="166">
        <v>1441</v>
      </c>
      <c r="B1445" s="206"/>
      <c r="C1445" s="206"/>
      <c r="D1445" s="206"/>
      <c r="E1445" s="206"/>
      <c r="F1445" s="166" t="s">
        <v>3226</v>
      </c>
      <c r="G1445" s="206" t="s">
        <v>3221</v>
      </c>
      <c r="H1445" s="158" t="s">
        <v>1531</v>
      </c>
      <c r="I1445" s="155" t="s">
        <v>55</v>
      </c>
      <c r="J1445" s="128">
        <v>2116.6999999999998</v>
      </c>
      <c r="K1445" s="199">
        <v>860</v>
      </c>
      <c r="L1445" s="199">
        <v>4400</v>
      </c>
      <c r="M1445" s="199">
        <f t="shared" si="23"/>
        <v>3784000</v>
      </c>
      <c r="N1445" s="157" t="s">
        <v>3587</v>
      </c>
      <c r="O1445" s="157">
        <v>473</v>
      </c>
      <c r="P1445" s="205"/>
      <c r="Q1445" s="205"/>
      <c r="R1445" s="205"/>
      <c r="S1445" s="206"/>
    </row>
    <row r="1446" spans="1:19" ht="29.1" customHeight="1">
      <c r="A1446" s="166">
        <v>1442</v>
      </c>
      <c r="B1446" s="206"/>
      <c r="C1446" s="206"/>
      <c r="D1446" s="206"/>
      <c r="E1446" s="206"/>
      <c r="F1446" s="166" t="s">
        <v>3226</v>
      </c>
      <c r="G1446" s="206" t="s">
        <v>3221</v>
      </c>
      <c r="H1446" s="158" t="s">
        <v>1532</v>
      </c>
      <c r="I1446" s="155" t="s">
        <v>55</v>
      </c>
      <c r="J1446" s="128">
        <v>2003.7</v>
      </c>
      <c r="K1446" s="199">
        <v>810</v>
      </c>
      <c r="L1446" s="199">
        <v>4400</v>
      </c>
      <c r="M1446" s="199">
        <f t="shared" si="23"/>
        <v>3564000</v>
      </c>
      <c r="N1446" s="157" t="s">
        <v>3587</v>
      </c>
      <c r="O1446" s="157">
        <v>473</v>
      </c>
      <c r="P1446" s="205"/>
      <c r="Q1446" s="205"/>
      <c r="R1446" s="205"/>
      <c r="S1446" s="206"/>
    </row>
    <row r="1447" spans="1:19" ht="29.1" customHeight="1">
      <c r="A1447" s="166">
        <v>1443</v>
      </c>
      <c r="B1447" s="206"/>
      <c r="C1447" s="206"/>
      <c r="D1447" s="206"/>
      <c r="E1447" s="206"/>
      <c r="F1447" s="166" t="s">
        <v>3226</v>
      </c>
      <c r="G1447" s="206" t="s">
        <v>3221</v>
      </c>
      <c r="H1447" s="158" t="s">
        <v>1533</v>
      </c>
      <c r="I1447" s="155" t="s">
        <v>55</v>
      </c>
      <c r="J1447" s="128">
        <v>1366.2</v>
      </c>
      <c r="K1447" s="199">
        <v>542</v>
      </c>
      <c r="L1447" s="199">
        <v>4400</v>
      </c>
      <c r="M1447" s="199">
        <f t="shared" si="23"/>
        <v>2384800</v>
      </c>
      <c r="N1447" s="157" t="s">
        <v>3586</v>
      </c>
      <c r="O1447" s="157" t="s">
        <v>3975</v>
      </c>
      <c r="P1447" s="205"/>
      <c r="Q1447" s="205"/>
      <c r="R1447" s="205"/>
      <c r="S1447" s="206"/>
    </row>
    <row r="1448" spans="1:19" ht="29.1" customHeight="1">
      <c r="A1448" s="166">
        <v>1444</v>
      </c>
      <c r="B1448" s="206"/>
      <c r="C1448" s="206"/>
      <c r="D1448" s="206"/>
      <c r="E1448" s="206"/>
      <c r="F1448" s="166" t="s">
        <v>3226</v>
      </c>
      <c r="G1448" s="206" t="s">
        <v>3221</v>
      </c>
      <c r="H1448" s="158" t="s">
        <v>1534</v>
      </c>
      <c r="I1448" s="155" t="s">
        <v>55</v>
      </c>
      <c r="J1448" s="128">
        <v>2562.8000000000002</v>
      </c>
      <c r="K1448" s="199">
        <v>1023</v>
      </c>
      <c r="L1448" s="199">
        <v>4400</v>
      </c>
      <c r="M1448" s="199">
        <f t="shared" si="23"/>
        <v>4501200</v>
      </c>
      <c r="N1448" s="157" t="s">
        <v>3300</v>
      </c>
      <c r="O1448" s="157">
        <v>753</v>
      </c>
      <c r="P1448" s="205"/>
      <c r="Q1448" s="205"/>
      <c r="R1448" s="205"/>
      <c r="S1448" s="206"/>
    </row>
    <row r="1449" spans="1:19" ht="29.1" customHeight="1">
      <c r="A1449" s="166">
        <v>1445</v>
      </c>
      <c r="B1449" s="206"/>
      <c r="C1449" s="206"/>
      <c r="D1449" s="206"/>
      <c r="E1449" s="206"/>
      <c r="F1449" s="166" t="s">
        <v>3226</v>
      </c>
      <c r="G1449" s="206" t="s">
        <v>3221</v>
      </c>
      <c r="H1449" s="158" t="s">
        <v>1554</v>
      </c>
      <c r="I1449" s="155" t="s">
        <v>119</v>
      </c>
      <c r="J1449" s="128">
        <v>2106.1</v>
      </c>
      <c r="K1449" s="199">
        <v>976</v>
      </c>
      <c r="L1449" s="199">
        <v>1450</v>
      </c>
      <c r="M1449" s="199">
        <f t="shared" si="23"/>
        <v>1415200</v>
      </c>
      <c r="N1449" s="157" t="s">
        <v>1821</v>
      </c>
      <c r="O1449" s="157">
        <v>0</v>
      </c>
      <c r="P1449" s="205"/>
      <c r="Q1449" s="205"/>
      <c r="R1449" s="205"/>
      <c r="S1449" s="206"/>
    </row>
    <row r="1450" spans="1:19" ht="29.1" customHeight="1">
      <c r="A1450" s="166">
        <v>1446</v>
      </c>
      <c r="B1450" s="206"/>
      <c r="C1450" s="206"/>
      <c r="D1450" s="206"/>
      <c r="E1450" s="206"/>
      <c r="F1450" s="166" t="s">
        <v>3226</v>
      </c>
      <c r="G1450" s="206" t="s">
        <v>3221</v>
      </c>
      <c r="H1450" s="158" t="s">
        <v>1535</v>
      </c>
      <c r="I1450" s="155" t="s">
        <v>55</v>
      </c>
      <c r="J1450" s="128">
        <v>2334.8000000000002</v>
      </c>
      <c r="K1450" s="199">
        <v>924</v>
      </c>
      <c r="L1450" s="199">
        <v>4400</v>
      </c>
      <c r="M1450" s="199">
        <f t="shared" si="23"/>
        <v>4065600</v>
      </c>
      <c r="N1450" s="157" t="s">
        <v>3473</v>
      </c>
      <c r="O1450" s="157" t="s">
        <v>1870</v>
      </c>
      <c r="P1450" s="205"/>
      <c r="Q1450" s="205"/>
      <c r="R1450" s="205"/>
      <c r="S1450" s="206"/>
    </row>
    <row r="1451" spans="1:19" ht="29.1" customHeight="1">
      <c r="A1451" s="166">
        <v>1447</v>
      </c>
      <c r="B1451" s="206"/>
      <c r="C1451" s="206"/>
      <c r="D1451" s="206"/>
      <c r="E1451" s="206"/>
      <c r="F1451" s="166" t="s">
        <v>3226</v>
      </c>
      <c r="G1451" s="206" t="s">
        <v>3221</v>
      </c>
      <c r="H1451" s="158" t="s">
        <v>1536</v>
      </c>
      <c r="I1451" s="155" t="s">
        <v>55</v>
      </c>
      <c r="J1451" s="128">
        <v>1265</v>
      </c>
      <c r="K1451" s="199">
        <v>505</v>
      </c>
      <c r="L1451" s="199">
        <v>4400</v>
      </c>
      <c r="M1451" s="199">
        <f t="shared" si="23"/>
        <v>2222000</v>
      </c>
      <c r="N1451" s="157" t="s">
        <v>3473</v>
      </c>
      <c r="O1451" s="157" t="s">
        <v>1868</v>
      </c>
      <c r="P1451" s="205"/>
      <c r="Q1451" s="205"/>
      <c r="R1451" s="205"/>
      <c r="S1451" s="206"/>
    </row>
    <row r="1452" spans="1:19" ht="29.1" customHeight="1">
      <c r="A1452" s="166">
        <v>1448</v>
      </c>
      <c r="B1452" s="206"/>
      <c r="C1452" s="206"/>
      <c r="D1452" s="206"/>
      <c r="E1452" s="206"/>
      <c r="F1452" s="166" t="s">
        <v>3226</v>
      </c>
      <c r="G1452" s="206" t="s">
        <v>3221</v>
      </c>
      <c r="H1452" s="158" t="s">
        <v>1537</v>
      </c>
      <c r="I1452" s="155" t="s">
        <v>55</v>
      </c>
      <c r="J1452" s="128">
        <v>2520.6999999999998</v>
      </c>
      <c r="K1452" s="199">
        <v>997</v>
      </c>
      <c r="L1452" s="199">
        <v>4400</v>
      </c>
      <c r="M1452" s="199">
        <f t="shared" si="23"/>
        <v>4386800</v>
      </c>
      <c r="N1452" s="157" t="s">
        <v>3390</v>
      </c>
      <c r="O1452" s="157">
        <v>384</v>
      </c>
      <c r="P1452" s="205"/>
      <c r="Q1452" s="205"/>
      <c r="R1452" s="205"/>
      <c r="S1452" s="206"/>
    </row>
    <row r="1453" spans="1:19" ht="29.1" customHeight="1">
      <c r="A1453" s="166">
        <v>1449</v>
      </c>
      <c r="B1453" s="206"/>
      <c r="C1453" s="206"/>
      <c r="D1453" s="206"/>
      <c r="E1453" s="206"/>
      <c r="F1453" s="166" t="s">
        <v>3226</v>
      </c>
      <c r="G1453" s="206" t="s">
        <v>3221</v>
      </c>
      <c r="H1453" s="158" t="s">
        <v>1538</v>
      </c>
      <c r="I1453" s="155" t="s">
        <v>55</v>
      </c>
      <c r="J1453" s="128">
        <v>2975.7</v>
      </c>
      <c r="K1453" s="199">
        <v>1173</v>
      </c>
      <c r="L1453" s="199">
        <v>4400</v>
      </c>
      <c r="M1453" s="199">
        <f t="shared" si="23"/>
        <v>5161200</v>
      </c>
      <c r="N1453" s="157" t="s">
        <v>1818</v>
      </c>
      <c r="O1453" s="157" t="s">
        <v>1858</v>
      </c>
      <c r="P1453" s="205"/>
      <c r="Q1453" s="205"/>
      <c r="R1453" s="205"/>
      <c r="S1453" s="206"/>
    </row>
    <row r="1454" spans="1:19" ht="29.1" customHeight="1">
      <c r="A1454" s="166">
        <v>1450</v>
      </c>
      <c r="B1454" s="206"/>
      <c r="C1454" s="206"/>
      <c r="D1454" s="206"/>
      <c r="E1454" s="206"/>
      <c r="F1454" s="166" t="s">
        <v>3226</v>
      </c>
      <c r="G1454" s="206" t="s">
        <v>3221</v>
      </c>
      <c r="H1454" s="158" t="s">
        <v>1539</v>
      </c>
      <c r="I1454" s="155" t="s">
        <v>55</v>
      </c>
      <c r="J1454" s="128">
        <v>2581.6999999999998</v>
      </c>
      <c r="K1454" s="199">
        <v>1025</v>
      </c>
      <c r="L1454" s="199">
        <v>4400</v>
      </c>
      <c r="M1454" s="199">
        <f t="shared" si="23"/>
        <v>4510000</v>
      </c>
      <c r="N1454" s="157" t="s">
        <v>3373</v>
      </c>
      <c r="O1454" s="157" t="s">
        <v>3976</v>
      </c>
      <c r="P1454" s="205"/>
      <c r="Q1454" s="205"/>
      <c r="R1454" s="205"/>
      <c r="S1454" s="206"/>
    </row>
    <row r="1455" spans="1:19" ht="29.1" customHeight="1">
      <c r="A1455" s="166">
        <v>1451</v>
      </c>
      <c r="B1455" s="206"/>
      <c r="C1455" s="206"/>
      <c r="D1455" s="206"/>
      <c r="E1455" s="206"/>
      <c r="F1455" s="166" t="s">
        <v>3226</v>
      </c>
      <c r="G1455" s="206" t="s">
        <v>3221</v>
      </c>
      <c r="H1455" s="158" t="s">
        <v>1540</v>
      </c>
      <c r="I1455" s="155" t="s">
        <v>55</v>
      </c>
      <c r="J1455" s="128">
        <v>2325.1</v>
      </c>
      <c r="K1455" s="199">
        <v>934</v>
      </c>
      <c r="L1455" s="199">
        <v>4400</v>
      </c>
      <c r="M1455" s="199">
        <f t="shared" si="23"/>
        <v>4109600</v>
      </c>
      <c r="N1455" s="157" t="s">
        <v>3270</v>
      </c>
      <c r="O1455" s="157" t="s">
        <v>1857</v>
      </c>
      <c r="P1455" s="205"/>
      <c r="Q1455" s="205"/>
      <c r="R1455" s="205"/>
      <c r="S1455" s="206"/>
    </row>
    <row r="1456" spans="1:19" ht="29.1" customHeight="1">
      <c r="A1456" s="166">
        <v>1452</v>
      </c>
      <c r="B1456" s="206"/>
      <c r="C1456" s="206"/>
      <c r="D1456" s="206"/>
      <c r="E1456" s="206"/>
      <c r="F1456" s="166" t="s">
        <v>3226</v>
      </c>
      <c r="G1456" s="206" t="s">
        <v>3221</v>
      </c>
      <c r="H1456" s="158" t="s">
        <v>1541</v>
      </c>
      <c r="I1456" s="155" t="s">
        <v>55</v>
      </c>
      <c r="J1456" s="128">
        <v>2136.6999999999998</v>
      </c>
      <c r="K1456" s="199">
        <v>882</v>
      </c>
      <c r="L1456" s="199">
        <v>4570</v>
      </c>
      <c r="M1456" s="199">
        <f t="shared" si="23"/>
        <v>4030740</v>
      </c>
      <c r="N1456" s="157" t="s">
        <v>3585</v>
      </c>
      <c r="O1456" s="157">
        <v>461</v>
      </c>
      <c r="P1456" s="205"/>
      <c r="Q1456" s="205"/>
      <c r="R1456" s="205"/>
      <c r="S1456" s="206"/>
    </row>
    <row r="1457" spans="1:19" ht="29.1" customHeight="1">
      <c r="A1457" s="166">
        <v>1453</v>
      </c>
      <c r="B1457" s="206"/>
      <c r="C1457" s="206"/>
      <c r="D1457" s="206"/>
      <c r="E1457" s="206"/>
      <c r="F1457" s="166" t="s">
        <v>3226</v>
      </c>
      <c r="G1457" s="206" t="s">
        <v>3221</v>
      </c>
      <c r="H1457" s="158" t="s">
        <v>1553</v>
      </c>
      <c r="I1457" s="155" t="s">
        <v>119</v>
      </c>
      <c r="J1457" s="128">
        <v>14683.9</v>
      </c>
      <c r="K1457" s="199">
        <v>353</v>
      </c>
      <c r="L1457" s="199">
        <v>1650</v>
      </c>
      <c r="M1457" s="199">
        <f t="shared" si="23"/>
        <v>582450</v>
      </c>
      <c r="N1457" s="157" t="s">
        <v>1821</v>
      </c>
      <c r="O1457" s="157">
        <v>0</v>
      </c>
      <c r="P1457" s="205"/>
      <c r="Q1457" s="205"/>
      <c r="R1457" s="205"/>
      <c r="S1457" s="206"/>
    </row>
    <row r="1458" spans="1:19" ht="29.1" customHeight="1">
      <c r="A1458" s="166">
        <v>1454</v>
      </c>
      <c r="B1458" s="206"/>
      <c r="C1458" s="206"/>
      <c r="D1458" s="206"/>
      <c r="E1458" s="206"/>
      <c r="F1458" s="166" t="s">
        <v>3226</v>
      </c>
      <c r="G1458" s="206" t="s">
        <v>3221</v>
      </c>
      <c r="H1458" s="158" t="s">
        <v>1552</v>
      </c>
      <c r="I1458" s="155" t="s">
        <v>166</v>
      </c>
      <c r="J1458" s="128">
        <v>465.3</v>
      </c>
      <c r="K1458" s="199">
        <v>97</v>
      </c>
      <c r="L1458" s="199">
        <v>1450</v>
      </c>
      <c r="M1458" s="199">
        <f t="shared" si="23"/>
        <v>140650</v>
      </c>
      <c r="N1458" s="157" t="s">
        <v>1821</v>
      </c>
      <c r="O1458" s="157">
        <v>0</v>
      </c>
      <c r="P1458" s="205"/>
      <c r="Q1458" s="205"/>
      <c r="R1458" s="205"/>
      <c r="S1458" s="206"/>
    </row>
    <row r="1459" spans="1:19" ht="29.1" customHeight="1">
      <c r="A1459" s="166">
        <v>1455</v>
      </c>
      <c r="B1459" s="206"/>
      <c r="C1459" s="206"/>
      <c r="D1459" s="206"/>
      <c r="E1459" s="206"/>
      <c r="F1459" s="166" t="s">
        <v>3226</v>
      </c>
      <c r="G1459" s="206" t="s">
        <v>3221</v>
      </c>
      <c r="H1459" s="157" t="s">
        <v>1518</v>
      </c>
      <c r="I1459" s="155" t="s">
        <v>55</v>
      </c>
      <c r="J1459" s="128">
        <v>1550.5</v>
      </c>
      <c r="K1459" s="199">
        <v>376</v>
      </c>
      <c r="L1459" s="199">
        <v>4570</v>
      </c>
      <c r="M1459" s="199">
        <f t="shared" si="23"/>
        <v>1718320</v>
      </c>
      <c r="N1459" s="157" t="s">
        <v>3584</v>
      </c>
      <c r="O1459" s="157" t="s">
        <v>1932</v>
      </c>
      <c r="P1459" s="205"/>
      <c r="Q1459" s="205"/>
      <c r="R1459" s="205"/>
      <c r="S1459" s="206"/>
    </row>
    <row r="1460" spans="1:19" ht="29.1" customHeight="1">
      <c r="A1460" s="166">
        <v>1456</v>
      </c>
      <c r="B1460" s="206"/>
      <c r="C1460" s="206"/>
      <c r="D1460" s="206"/>
      <c r="E1460" s="206"/>
      <c r="F1460" s="166" t="s">
        <v>3226</v>
      </c>
      <c r="G1460" s="206" t="s">
        <v>3221</v>
      </c>
      <c r="H1460" s="157" t="s">
        <v>1503</v>
      </c>
      <c r="I1460" s="155" t="s">
        <v>54</v>
      </c>
      <c r="J1460" s="128">
        <v>307</v>
      </c>
      <c r="K1460" s="128">
        <v>307</v>
      </c>
      <c r="L1460" s="128">
        <v>3510</v>
      </c>
      <c r="M1460" s="199">
        <f t="shared" si="23"/>
        <v>1077570</v>
      </c>
      <c r="N1460" s="157" t="s">
        <v>3583</v>
      </c>
      <c r="O1460" s="157" t="s">
        <v>1967</v>
      </c>
      <c r="P1460" s="205"/>
      <c r="Q1460" s="205"/>
      <c r="R1460" s="205"/>
      <c r="S1460" s="206"/>
    </row>
    <row r="1461" spans="1:19" ht="29.1" customHeight="1">
      <c r="A1461" s="166">
        <v>1457</v>
      </c>
      <c r="B1461" s="206"/>
      <c r="C1461" s="206"/>
      <c r="D1461" s="206"/>
      <c r="E1461" s="206"/>
      <c r="F1461" s="166" t="s">
        <v>3226</v>
      </c>
      <c r="G1461" s="206" t="s">
        <v>3221</v>
      </c>
      <c r="H1461" s="157" t="s">
        <v>1519</v>
      </c>
      <c r="I1461" s="155" t="s">
        <v>55</v>
      </c>
      <c r="J1461" s="128">
        <v>2029.7</v>
      </c>
      <c r="K1461" s="199">
        <v>125</v>
      </c>
      <c r="L1461" s="199">
        <v>4400</v>
      </c>
      <c r="M1461" s="199">
        <f t="shared" si="23"/>
        <v>550000</v>
      </c>
      <c r="N1461" s="157" t="s">
        <v>3582</v>
      </c>
      <c r="O1461" s="157" t="s">
        <v>1980</v>
      </c>
      <c r="P1461" s="205"/>
      <c r="Q1461" s="205"/>
      <c r="R1461" s="205"/>
      <c r="S1461" s="206"/>
    </row>
    <row r="1462" spans="1:19" ht="29.1" customHeight="1">
      <c r="A1462" s="166">
        <v>1458</v>
      </c>
      <c r="B1462" s="206"/>
      <c r="C1462" s="206"/>
      <c r="D1462" s="206"/>
      <c r="E1462" s="206"/>
      <c r="F1462" s="166" t="s">
        <v>3226</v>
      </c>
      <c r="G1462" s="206" t="s">
        <v>3221</v>
      </c>
      <c r="H1462" s="157" t="s">
        <v>1520</v>
      </c>
      <c r="I1462" s="155" t="s">
        <v>55</v>
      </c>
      <c r="J1462" s="128">
        <v>335.5</v>
      </c>
      <c r="K1462" s="199">
        <v>78</v>
      </c>
      <c r="L1462" s="199">
        <v>4400</v>
      </c>
      <c r="M1462" s="199">
        <f t="shared" si="23"/>
        <v>343200</v>
      </c>
      <c r="N1462" s="157" t="s">
        <v>3372</v>
      </c>
      <c r="O1462" s="157" t="s">
        <v>1982</v>
      </c>
      <c r="P1462" s="205"/>
      <c r="Q1462" s="205"/>
      <c r="R1462" s="205"/>
      <c r="S1462" s="206"/>
    </row>
    <row r="1463" spans="1:19" ht="29.1" customHeight="1">
      <c r="A1463" s="166">
        <v>1459</v>
      </c>
      <c r="B1463" s="206"/>
      <c r="C1463" s="206"/>
      <c r="D1463" s="206"/>
      <c r="E1463" s="206"/>
      <c r="F1463" s="166" t="s">
        <v>3226</v>
      </c>
      <c r="G1463" s="206" t="s">
        <v>3221</v>
      </c>
      <c r="H1463" s="157" t="s">
        <v>1521</v>
      </c>
      <c r="I1463" s="155" t="s">
        <v>55</v>
      </c>
      <c r="J1463" s="128">
        <v>958.1</v>
      </c>
      <c r="K1463" s="199">
        <v>329</v>
      </c>
      <c r="L1463" s="199">
        <v>4400</v>
      </c>
      <c r="M1463" s="199">
        <f t="shared" si="23"/>
        <v>1447600</v>
      </c>
      <c r="N1463" s="157" t="s">
        <v>3372</v>
      </c>
      <c r="O1463" s="157" t="s">
        <v>1982</v>
      </c>
      <c r="P1463" s="205"/>
      <c r="Q1463" s="205"/>
      <c r="R1463" s="205"/>
      <c r="S1463" s="206"/>
    </row>
    <row r="1464" spans="1:19" ht="29.1" customHeight="1">
      <c r="A1464" s="166">
        <v>1460</v>
      </c>
      <c r="B1464" s="206"/>
      <c r="C1464" s="206"/>
      <c r="D1464" s="206"/>
      <c r="E1464" s="206"/>
      <c r="F1464" s="166" t="s">
        <v>3226</v>
      </c>
      <c r="G1464" s="206" t="s">
        <v>3221</v>
      </c>
      <c r="H1464" s="157" t="s">
        <v>1522</v>
      </c>
      <c r="I1464" s="155" t="s">
        <v>55</v>
      </c>
      <c r="J1464" s="128">
        <v>1386.6</v>
      </c>
      <c r="K1464" s="199">
        <v>914</v>
      </c>
      <c r="L1464" s="199">
        <v>4400</v>
      </c>
      <c r="M1464" s="199">
        <f t="shared" si="23"/>
        <v>4021600</v>
      </c>
      <c r="N1464" s="157" t="s">
        <v>3447</v>
      </c>
      <c r="O1464" s="157" t="s">
        <v>1892</v>
      </c>
      <c r="P1464" s="205"/>
      <c r="Q1464" s="205"/>
      <c r="R1464" s="205"/>
      <c r="S1464" s="206"/>
    </row>
    <row r="1465" spans="1:19" ht="29.1" customHeight="1">
      <c r="A1465" s="166">
        <v>1461</v>
      </c>
      <c r="B1465" s="206"/>
      <c r="C1465" s="206"/>
      <c r="D1465" s="206"/>
      <c r="E1465" s="206"/>
      <c r="F1465" s="166" t="s">
        <v>3226</v>
      </c>
      <c r="G1465" s="206" t="s">
        <v>3221</v>
      </c>
      <c r="H1465" s="157" t="s">
        <v>1523</v>
      </c>
      <c r="I1465" s="155" t="s">
        <v>55</v>
      </c>
      <c r="J1465" s="128">
        <v>2272.4</v>
      </c>
      <c r="K1465" s="199">
        <v>2227</v>
      </c>
      <c r="L1465" s="199">
        <v>4570</v>
      </c>
      <c r="M1465" s="199">
        <f t="shared" si="23"/>
        <v>10177390</v>
      </c>
      <c r="N1465" s="157" t="s">
        <v>3230</v>
      </c>
      <c r="O1465" s="157">
        <v>1105</v>
      </c>
      <c r="P1465" s="205"/>
      <c r="Q1465" s="205"/>
      <c r="R1465" s="205"/>
      <c r="S1465" s="206"/>
    </row>
    <row r="1466" spans="1:19" ht="29.1" customHeight="1">
      <c r="A1466" s="166">
        <v>1462</v>
      </c>
      <c r="B1466" s="206"/>
      <c r="C1466" s="206"/>
      <c r="D1466" s="206"/>
      <c r="E1466" s="206"/>
      <c r="F1466" s="166" t="s">
        <v>3226</v>
      </c>
      <c r="G1466" s="206" t="s">
        <v>3221</v>
      </c>
      <c r="H1466" s="157" t="s">
        <v>1514</v>
      </c>
      <c r="I1466" s="155" t="s">
        <v>55</v>
      </c>
      <c r="J1466" s="128">
        <v>1202.9000000000001</v>
      </c>
      <c r="K1466" s="199">
        <v>53</v>
      </c>
      <c r="L1466" s="199">
        <v>4570</v>
      </c>
      <c r="M1466" s="199">
        <f t="shared" si="23"/>
        <v>242210</v>
      </c>
      <c r="N1466" s="157" t="s">
        <v>3578</v>
      </c>
      <c r="O1466" s="157">
        <v>1040</v>
      </c>
      <c r="P1466" s="205"/>
      <c r="Q1466" s="205"/>
      <c r="R1466" s="205"/>
      <c r="S1466" s="206"/>
    </row>
    <row r="1467" spans="1:19" ht="29.1" customHeight="1">
      <c r="A1467" s="166">
        <v>1463</v>
      </c>
      <c r="B1467" s="206"/>
      <c r="C1467" s="206"/>
      <c r="D1467" s="206"/>
      <c r="E1467" s="206"/>
      <c r="F1467" s="166" t="s">
        <v>3226</v>
      </c>
      <c r="G1467" s="206" t="s">
        <v>3221</v>
      </c>
      <c r="H1467" s="157" t="s">
        <v>1515</v>
      </c>
      <c r="I1467" s="155" t="s">
        <v>55</v>
      </c>
      <c r="J1467" s="128">
        <v>1517.7</v>
      </c>
      <c r="K1467" s="199">
        <v>233</v>
      </c>
      <c r="L1467" s="199">
        <v>4570</v>
      </c>
      <c r="M1467" s="199">
        <f t="shared" si="23"/>
        <v>1064810</v>
      </c>
      <c r="N1467" s="157" t="s">
        <v>3581</v>
      </c>
      <c r="O1467" s="157" t="s">
        <v>1877</v>
      </c>
      <c r="P1467" s="205"/>
      <c r="Q1467" s="205"/>
      <c r="R1467" s="205"/>
      <c r="S1467" s="206"/>
    </row>
    <row r="1468" spans="1:19" ht="29.1" customHeight="1">
      <c r="A1468" s="166">
        <v>1464</v>
      </c>
      <c r="B1468" s="206"/>
      <c r="C1468" s="206"/>
      <c r="D1468" s="206"/>
      <c r="E1468" s="206"/>
      <c r="F1468" s="166" t="s">
        <v>3226</v>
      </c>
      <c r="G1468" s="206" t="s">
        <v>3221</v>
      </c>
      <c r="H1468" s="157" t="s">
        <v>1516</v>
      </c>
      <c r="I1468" s="155" t="s">
        <v>55</v>
      </c>
      <c r="J1468" s="128">
        <v>3991.5</v>
      </c>
      <c r="K1468" s="199">
        <v>1651</v>
      </c>
      <c r="L1468" s="199">
        <v>5070</v>
      </c>
      <c r="M1468" s="199">
        <f t="shared" si="23"/>
        <v>8370570</v>
      </c>
      <c r="N1468" s="157" t="s">
        <v>3257</v>
      </c>
      <c r="O1468" s="157" t="s">
        <v>1880</v>
      </c>
      <c r="P1468" s="205"/>
      <c r="Q1468" s="205"/>
      <c r="R1468" s="205"/>
      <c r="S1468" s="206"/>
    </row>
    <row r="1469" spans="1:19" ht="29.1" customHeight="1">
      <c r="A1469" s="166">
        <v>1465</v>
      </c>
      <c r="B1469" s="206"/>
      <c r="C1469" s="206"/>
      <c r="D1469" s="206"/>
      <c r="E1469" s="206"/>
      <c r="F1469" s="166" t="s">
        <v>3226</v>
      </c>
      <c r="G1469" s="206" t="s">
        <v>3221</v>
      </c>
      <c r="H1469" s="157" t="s">
        <v>1517</v>
      </c>
      <c r="I1469" s="155" t="s">
        <v>55</v>
      </c>
      <c r="J1469" s="128">
        <v>3909.1</v>
      </c>
      <c r="K1469" s="199">
        <v>3432</v>
      </c>
      <c r="L1469" s="199">
        <v>5070</v>
      </c>
      <c r="M1469" s="199">
        <f t="shared" si="23"/>
        <v>17400240</v>
      </c>
      <c r="N1469" s="157" t="s">
        <v>3578</v>
      </c>
      <c r="O1469" s="157">
        <v>1040</v>
      </c>
      <c r="P1469" s="205"/>
      <c r="Q1469" s="205"/>
      <c r="R1469" s="205"/>
      <c r="S1469" s="206"/>
    </row>
    <row r="1470" spans="1:19" ht="29.1" customHeight="1">
      <c r="A1470" s="166">
        <v>1466</v>
      </c>
      <c r="B1470" s="206"/>
      <c r="C1470" s="206"/>
      <c r="D1470" s="206"/>
      <c r="E1470" s="206"/>
      <c r="F1470" s="166" t="s">
        <v>3226</v>
      </c>
      <c r="G1470" s="206" t="s">
        <v>3221</v>
      </c>
      <c r="H1470" s="158" t="s">
        <v>1547</v>
      </c>
      <c r="I1470" s="155" t="s">
        <v>166</v>
      </c>
      <c r="J1470" s="128">
        <v>680.4</v>
      </c>
      <c r="K1470" s="199">
        <v>75</v>
      </c>
      <c r="L1470" s="199">
        <v>1650</v>
      </c>
      <c r="M1470" s="199">
        <f t="shared" si="23"/>
        <v>123750</v>
      </c>
      <c r="N1470" s="157" t="s">
        <v>1821</v>
      </c>
      <c r="O1470" s="157">
        <v>0</v>
      </c>
      <c r="P1470" s="205"/>
      <c r="Q1470" s="205"/>
      <c r="R1470" s="205"/>
      <c r="S1470" s="206"/>
    </row>
    <row r="1471" spans="1:19" ht="29.1" customHeight="1">
      <c r="A1471" s="166">
        <v>1467</v>
      </c>
      <c r="B1471" s="206"/>
      <c r="C1471" s="206"/>
      <c r="D1471" s="206"/>
      <c r="E1471" s="206"/>
      <c r="F1471" s="166" t="s">
        <v>3226</v>
      </c>
      <c r="G1471" s="206" t="s">
        <v>3221</v>
      </c>
      <c r="H1471" s="158" t="s">
        <v>1546</v>
      </c>
      <c r="I1471" s="155" t="s">
        <v>119</v>
      </c>
      <c r="J1471" s="128">
        <v>1504.8</v>
      </c>
      <c r="K1471" s="199">
        <v>161</v>
      </c>
      <c r="L1471" s="199">
        <v>1650</v>
      </c>
      <c r="M1471" s="199">
        <f t="shared" si="23"/>
        <v>265650</v>
      </c>
      <c r="N1471" s="157" t="s">
        <v>1821</v>
      </c>
      <c r="O1471" s="157">
        <v>0</v>
      </c>
      <c r="P1471" s="205"/>
      <c r="Q1471" s="205"/>
      <c r="R1471" s="205"/>
      <c r="S1471" s="206"/>
    </row>
    <row r="1472" spans="1:19" ht="29.1" customHeight="1">
      <c r="A1472" s="166">
        <v>1468</v>
      </c>
      <c r="B1472" s="206"/>
      <c r="C1472" s="206"/>
      <c r="D1472" s="206"/>
      <c r="E1472" s="206"/>
      <c r="F1472" s="166" t="s">
        <v>3226</v>
      </c>
      <c r="G1472" s="206" t="s">
        <v>3221</v>
      </c>
      <c r="H1472" s="157" t="s">
        <v>1511</v>
      </c>
      <c r="I1472" s="155" t="s">
        <v>55</v>
      </c>
      <c r="J1472" s="128">
        <v>3885.1</v>
      </c>
      <c r="K1472" s="199">
        <v>248</v>
      </c>
      <c r="L1472" s="199">
        <v>5080</v>
      </c>
      <c r="M1472" s="199">
        <f t="shared" si="23"/>
        <v>1259840</v>
      </c>
      <c r="N1472" s="157" t="s">
        <v>3580</v>
      </c>
      <c r="O1472" s="157">
        <v>1648</v>
      </c>
      <c r="P1472" s="205"/>
      <c r="Q1472" s="205"/>
      <c r="R1472" s="205"/>
      <c r="S1472" s="206"/>
    </row>
    <row r="1473" spans="1:19" ht="29.1" customHeight="1">
      <c r="A1473" s="166">
        <v>1469</v>
      </c>
      <c r="B1473" s="206"/>
      <c r="C1473" s="206"/>
      <c r="D1473" s="206"/>
      <c r="E1473" s="206"/>
      <c r="F1473" s="166" t="s">
        <v>3226</v>
      </c>
      <c r="G1473" s="206" t="s">
        <v>3221</v>
      </c>
      <c r="H1473" s="157" t="s">
        <v>1512</v>
      </c>
      <c r="I1473" s="155" t="s">
        <v>55</v>
      </c>
      <c r="J1473" s="128">
        <v>1753</v>
      </c>
      <c r="K1473" s="199">
        <v>934</v>
      </c>
      <c r="L1473" s="199">
        <v>5300</v>
      </c>
      <c r="M1473" s="199">
        <f t="shared" si="23"/>
        <v>4950200</v>
      </c>
      <c r="N1473" s="157" t="s">
        <v>1818</v>
      </c>
      <c r="O1473" s="157" t="s">
        <v>1885</v>
      </c>
      <c r="P1473" s="205"/>
      <c r="Q1473" s="205"/>
      <c r="R1473" s="205"/>
      <c r="S1473" s="206"/>
    </row>
    <row r="1474" spans="1:19" ht="29.1" customHeight="1">
      <c r="A1474" s="166">
        <v>1470</v>
      </c>
      <c r="B1474" s="206"/>
      <c r="C1474" s="206"/>
      <c r="D1474" s="206"/>
      <c r="E1474" s="206"/>
      <c r="F1474" s="166" t="s">
        <v>3226</v>
      </c>
      <c r="G1474" s="206" t="s">
        <v>3221</v>
      </c>
      <c r="H1474" s="158" t="s">
        <v>2966</v>
      </c>
      <c r="I1474" s="155" t="s">
        <v>166</v>
      </c>
      <c r="J1474" s="128">
        <v>1895.5</v>
      </c>
      <c r="K1474" s="199">
        <v>29</v>
      </c>
      <c r="L1474" s="199">
        <v>1650</v>
      </c>
      <c r="M1474" s="199">
        <f t="shared" si="23"/>
        <v>47850</v>
      </c>
      <c r="N1474" s="157" t="s">
        <v>1812</v>
      </c>
      <c r="O1474" s="157" t="s">
        <v>1816</v>
      </c>
      <c r="P1474" s="205"/>
      <c r="Q1474" s="205"/>
      <c r="R1474" s="205"/>
      <c r="S1474" s="206"/>
    </row>
    <row r="1475" spans="1:19" ht="29.1" customHeight="1">
      <c r="A1475" s="166">
        <v>1471</v>
      </c>
      <c r="B1475" s="206"/>
      <c r="C1475" s="206"/>
      <c r="D1475" s="206"/>
      <c r="E1475" s="206"/>
      <c r="F1475" s="166" t="s">
        <v>3226</v>
      </c>
      <c r="G1475" s="206" t="s">
        <v>3221</v>
      </c>
      <c r="H1475" s="157" t="s">
        <v>1510</v>
      </c>
      <c r="I1475" s="155" t="s">
        <v>55</v>
      </c>
      <c r="J1475" s="128">
        <v>2585</v>
      </c>
      <c r="K1475" s="199">
        <v>12</v>
      </c>
      <c r="L1475" s="199">
        <v>5000</v>
      </c>
      <c r="M1475" s="199">
        <f t="shared" si="23"/>
        <v>60000</v>
      </c>
      <c r="N1475" s="157" t="s">
        <v>3579</v>
      </c>
      <c r="O1475" s="157" t="s">
        <v>1928</v>
      </c>
      <c r="P1475" s="205"/>
      <c r="Q1475" s="205"/>
      <c r="R1475" s="205"/>
      <c r="S1475" s="206"/>
    </row>
    <row r="1476" spans="1:19" ht="29.1" customHeight="1">
      <c r="A1476" s="166">
        <v>1472</v>
      </c>
      <c r="B1476" s="206"/>
      <c r="C1476" s="206"/>
      <c r="D1476" s="206"/>
      <c r="E1476" s="206"/>
      <c r="F1476" s="166" t="s">
        <v>3226</v>
      </c>
      <c r="G1476" s="206" t="s">
        <v>3221</v>
      </c>
      <c r="H1476" s="158" t="s">
        <v>1439</v>
      </c>
      <c r="I1476" s="155" t="s">
        <v>55</v>
      </c>
      <c r="J1476" s="128">
        <v>3299</v>
      </c>
      <c r="K1476" s="199">
        <v>1519</v>
      </c>
      <c r="L1476" s="199">
        <v>5140</v>
      </c>
      <c r="M1476" s="199">
        <f t="shared" si="23"/>
        <v>7807660</v>
      </c>
      <c r="N1476" s="157" t="s">
        <v>3390</v>
      </c>
      <c r="O1476" s="157">
        <v>1089</v>
      </c>
      <c r="P1476" s="205"/>
      <c r="Q1476" s="205"/>
      <c r="R1476" s="205"/>
      <c r="S1476" s="206"/>
    </row>
    <row r="1477" spans="1:19" ht="29.1" customHeight="1">
      <c r="A1477" s="166">
        <v>1473</v>
      </c>
      <c r="B1477" s="206"/>
      <c r="C1477" s="206"/>
      <c r="D1477" s="206"/>
      <c r="E1477" s="206"/>
      <c r="F1477" s="166" t="s">
        <v>3226</v>
      </c>
      <c r="G1477" s="206" t="s">
        <v>3221</v>
      </c>
      <c r="H1477" s="158" t="s">
        <v>1069</v>
      </c>
      <c r="I1477" s="155" t="s">
        <v>54</v>
      </c>
      <c r="J1477" s="128">
        <v>1416</v>
      </c>
      <c r="K1477" s="199">
        <v>498</v>
      </c>
      <c r="L1477" s="199">
        <v>5200</v>
      </c>
      <c r="M1477" s="199">
        <f t="shared" si="23"/>
        <v>2589600</v>
      </c>
      <c r="N1477" s="157" t="s">
        <v>3578</v>
      </c>
      <c r="O1477" s="157">
        <v>1040</v>
      </c>
      <c r="P1477" s="205"/>
      <c r="Q1477" s="205"/>
      <c r="R1477" s="205"/>
      <c r="S1477" s="206"/>
    </row>
    <row r="1478" spans="1:19" ht="29.1" customHeight="1">
      <c r="A1478" s="166">
        <v>1474</v>
      </c>
      <c r="B1478" s="206"/>
      <c r="C1478" s="206"/>
      <c r="D1478" s="206"/>
      <c r="E1478" s="206"/>
      <c r="F1478" s="166" t="s">
        <v>3226</v>
      </c>
      <c r="G1478" s="206" t="s">
        <v>3221</v>
      </c>
      <c r="H1478" s="158" t="s">
        <v>1072</v>
      </c>
      <c r="I1478" s="155" t="s">
        <v>54</v>
      </c>
      <c r="J1478" s="128">
        <v>854</v>
      </c>
      <c r="K1478" s="199">
        <v>317</v>
      </c>
      <c r="L1478" s="199">
        <v>5200</v>
      </c>
      <c r="M1478" s="199">
        <f t="shared" si="23"/>
        <v>1648400</v>
      </c>
      <c r="N1478" s="157" t="s">
        <v>3447</v>
      </c>
      <c r="O1478" s="157" t="s">
        <v>1900</v>
      </c>
      <c r="P1478" s="205"/>
      <c r="Q1478" s="205"/>
      <c r="R1478" s="205"/>
      <c r="S1478" s="206"/>
    </row>
    <row r="1479" spans="1:19" ht="29.1" customHeight="1">
      <c r="A1479" s="166">
        <v>1475</v>
      </c>
      <c r="B1479" s="206"/>
      <c r="C1479" s="206"/>
      <c r="D1479" s="206"/>
      <c r="E1479" s="206"/>
      <c r="F1479" s="166" t="s">
        <v>3226</v>
      </c>
      <c r="G1479" s="206" t="s">
        <v>3221</v>
      </c>
      <c r="H1479" s="158" t="s">
        <v>1081</v>
      </c>
      <c r="I1479" s="155" t="s">
        <v>54</v>
      </c>
      <c r="J1479" s="128">
        <v>1410</v>
      </c>
      <c r="K1479" s="199">
        <v>511</v>
      </c>
      <c r="L1479" s="199">
        <v>5200</v>
      </c>
      <c r="M1479" s="199">
        <f t="shared" si="23"/>
        <v>2657200</v>
      </c>
      <c r="N1479" s="157" t="s">
        <v>3577</v>
      </c>
      <c r="O1479" s="157" t="s">
        <v>1895</v>
      </c>
      <c r="P1479" s="205"/>
      <c r="Q1479" s="205"/>
      <c r="R1479" s="205"/>
      <c r="S1479" s="206"/>
    </row>
    <row r="1480" spans="1:19" ht="29.1" customHeight="1">
      <c r="A1480" s="166">
        <v>1476</v>
      </c>
      <c r="B1480" s="206"/>
      <c r="C1480" s="206"/>
      <c r="D1480" s="206"/>
      <c r="E1480" s="206"/>
      <c r="F1480" s="166" t="s">
        <v>3226</v>
      </c>
      <c r="G1480" s="206" t="s">
        <v>3221</v>
      </c>
      <c r="H1480" s="158" t="s">
        <v>1441</v>
      </c>
      <c r="I1480" s="155" t="s">
        <v>54</v>
      </c>
      <c r="J1480" s="128">
        <v>1544</v>
      </c>
      <c r="K1480" s="199">
        <v>497</v>
      </c>
      <c r="L1480" s="199">
        <v>4360</v>
      </c>
      <c r="M1480" s="199">
        <f t="shared" si="23"/>
        <v>2166920</v>
      </c>
      <c r="N1480" s="157" t="s">
        <v>3306</v>
      </c>
      <c r="O1480" s="157" t="s">
        <v>3977</v>
      </c>
      <c r="P1480" s="205"/>
      <c r="Q1480" s="205"/>
      <c r="R1480" s="205"/>
      <c r="S1480" s="206"/>
    </row>
    <row r="1481" spans="1:19" ht="29.1" customHeight="1">
      <c r="A1481" s="166">
        <v>1477</v>
      </c>
      <c r="B1481" s="206"/>
      <c r="C1481" s="206"/>
      <c r="D1481" s="206"/>
      <c r="E1481" s="206"/>
      <c r="F1481" s="166" t="s">
        <v>3226</v>
      </c>
      <c r="G1481" s="206" t="s">
        <v>3221</v>
      </c>
      <c r="H1481" s="158" t="s">
        <v>1086</v>
      </c>
      <c r="I1481" s="155" t="s">
        <v>55</v>
      </c>
      <c r="J1481" s="128">
        <v>123</v>
      </c>
      <c r="K1481" s="199">
        <v>21</v>
      </c>
      <c r="L1481" s="199">
        <v>4430</v>
      </c>
      <c r="M1481" s="199">
        <f t="shared" si="23"/>
        <v>93030</v>
      </c>
      <c r="N1481" s="157" t="s">
        <v>3576</v>
      </c>
      <c r="O1481" s="157">
        <v>1017</v>
      </c>
      <c r="P1481" s="205"/>
      <c r="Q1481" s="205"/>
      <c r="R1481" s="205"/>
      <c r="S1481" s="206"/>
    </row>
    <row r="1482" spans="1:19" ht="29.1" customHeight="1">
      <c r="A1482" s="166">
        <v>1478</v>
      </c>
      <c r="B1482" s="206"/>
      <c r="C1482" s="206"/>
      <c r="D1482" s="206"/>
      <c r="E1482" s="206"/>
      <c r="F1482" s="166" t="s">
        <v>3226</v>
      </c>
      <c r="G1482" s="206" t="s">
        <v>3221</v>
      </c>
      <c r="H1482" s="158" t="s">
        <v>1440</v>
      </c>
      <c r="I1482" s="155" t="s">
        <v>119</v>
      </c>
      <c r="J1482" s="128">
        <v>42</v>
      </c>
      <c r="K1482" s="199">
        <v>14</v>
      </c>
      <c r="L1482" s="199">
        <v>1740</v>
      </c>
      <c r="M1482" s="199">
        <f t="shared" si="23"/>
        <v>24360</v>
      </c>
      <c r="N1482" s="157" t="s">
        <v>3576</v>
      </c>
      <c r="O1482" s="157">
        <v>1017</v>
      </c>
      <c r="P1482" s="205"/>
      <c r="Q1482" s="205"/>
      <c r="R1482" s="205"/>
      <c r="S1482" s="206"/>
    </row>
    <row r="1483" spans="1:19" ht="29.1" customHeight="1">
      <c r="A1483" s="166">
        <v>1479</v>
      </c>
      <c r="B1483" s="206"/>
      <c r="C1483" s="206"/>
      <c r="D1483" s="206"/>
      <c r="E1483" s="206"/>
      <c r="F1483" s="166" t="s">
        <v>3226</v>
      </c>
      <c r="G1483" s="206" t="s">
        <v>3221</v>
      </c>
      <c r="H1483" s="158" t="s">
        <v>1110</v>
      </c>
      <c r="I1483" s="155" t="s">
        <v>119</v>
      </c>
      <c r="J1483" s="128">
        <v>99</v>
      </c>
      <c r="K1483" s="128">
        <v>99</v>
      </c>
      <c r="L1483" s="128">
        <v>1710</v>
      </c>
      <c r="M1483" s="199">
        <f t="shared" si="23"/>
        <v>169290</v>
      </c>
      <c r="N1483" s="157" t="s">
        <v>3569</v>
      </c>
      <c r="O1483" s="157" t="s">
        <v>1907</v>
      </c>
      <c r="P1483" s="205"/>
      <c r="Q1483" s="205"/>
      <c r="R1483" s="205"/>
      <c r="S1483" s="206"/>
    </row>
    <row r="1484" spans="1:19" ht="29.1" customHeight="1">
      <c r="A1484" s="166">
        <v>1480</v>
      </c>
      <c r="B1484" s="206"/>
      <c r="C1484" s="206"/>
      <c r="D1484" s="206"/>
      <c r="E1484" s="206"/>
      <c r="F1484" s="166" t="s">
        <v>3226</v>
      </c>
      <c r="G1484" s="206" t="s">
        <v>3221</v>
      </c>
      <c r="H1484" s="158" t="s">
        <v>1446</v>
      </c>
      <c r="I1484" s="155" t="s">
        <v>119</v>
      </c>
      <c r="J1484" s="128">
        <v>60</v>
      </c>
      <c r="K1484" s="199">
        <v>27</v>
      </c>
      <c r="L1484" s="199">
        <v>1740</v>
      </c>
      <c r="M1484" s="199">
        <f t="shared" si="23"/>
        <v>46980</v>
      </c>
      <c r="N1484" s="157" t="s">
        <v>3179</v>
      </c>
      <c r="O1484" s="157">
        <v>0</v>
      </c>
      <c r="P1484" s="205"/>
      <c r="Q1484" s="205"/>
      <c r="R1484" s="205"/>
      <c r="S1484" s="206"/>
    </row>
    <row r="1485" spans="1:19" ht="29.1" customHeight="1">
      <c r="A1485" s="166">
        <v>1481</v>
      </c>
      <c r="B1485" s="206"/>
      <c r="C1485" s="206"/>
      <c r="D1485" s="206"/>
      <c r="E1485" s="206"/>
      <c r="F1485" s="166" t="s">
        <v>3226</v>
      </c>
      <c r="G1485" s="206" t="s">
        <v>3221</v>
      </c>
      <c r="H1485" s="158" t="s">
        <v>1447</v>
      </c>
      <c r="I1485" s="155" t="s">
        <v>55</v>
      </c>
      <c r="J1485" s="128">
        <v>86</v>
      </c>
      <c r="K1485" s="199">
        <v>74</v>
      </c>
      <c r="L1485" s="199">
        <v>4620</v>
      </c>
      <c r="M1485" s="199">
        <f t="shared" si="23"/>
        <v>341880</v>
      </c>
      <c r="N1485" s="157" t="s">
        <v>3575</v>
      </c>
      <c r="O1485" s="157">
        <v>1042</v>
      </c>
      <c r="P1485" s="205"/>
      <c r="Q1485" s="205"/>
      <c r="R1485" s="205"/>
      <c r="S1485" s="206"/>
    </row>
    <row r="1486" spans="1:19" ht="29.1" customHeight="1">
      <c r="A1486" s="166">
        <v>1482</v>
      </c>
      <c r="B1486" s="206"/>
      <c r="C1486" s="206"/>
      <c r="D1486" s="206"/>
      <c r="E1486" s="206"/>
      <c r="F1486" s="166" t="s">
        <v>3226</v>
      </c>
      <c r="G1486" s="206" t="s">
        <v>3221</v>
      </c>
      <c r="H1486" s="158" t="s">
        <v>1544</v>
      </c>
      <c r="I1486" s="155" t="s">
        <v>166</v>
      </c>
      <c r="J1486" s="128">
        <v>438.5</v>
      </c>
      <c r="K1486" s="199">
        <v>263</v>
      </c>
      <c r="L1486" s="199">
        <v>1650</v>
      </c>
      <c r="M1486" s="199">
        <f t="shared" si="23"/>
        <v>433950</v>
      </c>
      <c r="N1486" s="157" t="s">
        <v>1821</v>
      </c>
      <c r="O1486" s="157">
        <v>0</v>
      </c>
      <c r="P1486" s="205"/>
      <c r="Q1486" s="205"/>
      <c r="R1486" s="205"/>
      <c r="S1486" s="206"/>
    </row>
    <row r="1487" spans="1:19" ht="29.1" customHeight="1">
      <c r="A1487" s="166">
        <v>1483</v>
      </c>
      <c r="B1487" s="206"/>
      <c r="C1487" s="206"/>
      <c r="D1487" s="206"/>
      <c r="E1487" s="206"/>
      <c r="F1487" s="166" t="s">
        <v>3226</v>
      </c>
      <c r="G1487" s="206" t="s">
        <v>3221</v>
      </c>
      <c r="H1487" s="157" t="s">
        <v>1509</v>
      </c>
      <c r="I1487" s="155" t="s">
        <v>55</v>
      </c>
      <c r="J1487" s="128">
        <v>1708.9</v>
      </c>
      <c r="K1487" s="128">
        <v>1708.9</v>
      </c>
      <c r="L1487" s="199">
        <v>5080</v>
      </c>
      <c r="M1487" s="199">
        <f t="shared" si="23"/>
        <v>8681212</v>
      </c>
      <c r="N1487" s="157" t="s">
        <v>3574</v>
      </c>
      <c r="O1487" s="157" t="s">
        <v>1975</v>
      </c>
      <c r="P1487" s="205"/>
      <c r="Q1487" s="205"/>
      <c r="R1487" s="205"/>
      <c r="S1487" s="206"/>
    </row>
    <row r="1488" spans="1:19" ht="29.1" customHeight="1">
      <c r="A1488" s="166">
        <v>1484</v>
      </c>
      <c r="B1488" s="206"/>
      <c r="C1488" s="206"/>
      <c r="D1488" s="206"/>
      <c r="E1488" s="206"/>
      <c r="F1488" s="166" t="s">
        <v>3226</v>
      </c>
      <c r="G1488" s="206" t="s">
        <v>3221</v>
      </c>
      <c r="H1488" s="158" t="s">
        <v>1543</v>
      </c>
      <c r="I1488" s="155" t="s">
        <v>119</v>
      </c>
      <c r="J1488" s="128">
        <v>629.4</v>
      </c>
      <c r="K1488" s="199">
        <v>347</v>
      </c>
      <c r="L1488" s="199">
        <v>1650</v>
      </c>
      <c r="M1488" s="199">
        <f t="shared" si="23"/>
        <v>572550</v>
      </c>
      <c r="N1488" s="157" t="s">
        <v>1821</v>
      </c>
      <c r="O1488" s="157">
        <v>0</v>
      </c>
      <c r="P1488" s="205"/>
      <c r="Q1488" s="205"/>
      <c r="R1488" s="205"/>
      <c r="S1488" s="206"/>
    </row>
    <row r="1489" spans="1:19" ht="29.1" customHeight="1">
      <c r="A1489" s="166">
        <v>1485</v>
      </c>
      <c r="B1489" s="206"/>
      <c r="C1489" s="206"/>
      <c r="D1489" s="206"/>
      <c r="E1489" s="206"/>
      <c r="F1489" s="166" t="s">
        <v>3226</v>
      </c>
      <c r="G1489" s="206" t="s">
        <v>3221</v>
      </c>
      <c r="H1489" s="158" t="s">
        <v>3170</v>
      </c>
      <c r="I1489" s="155" t="s">
        <v>166</v>
      </c>
      <c r="J1489" s="128">
        <v>3640.1</v>
      </c>
      <c r="K1489" s="199">
        <v>506</v>
      </c>
      <c r="L1489" s="199">
        <v>1650</v>
      </c>
      <c r="M1489" s="199">
        <f t="shared" si="23"/>
        <v>834900</v>
      </c>
      <c r="N1489" s="157" t="s">
        <v>1812</v>
      </c>
      <c r="O1489" s="157" t="s">
        <v>1816</v>
      </c>
      <c r="P1489" s="205"/>
      <c r="Q1489" s="205"/>
      <c r="R1489" s="205"/>
      <c r="S1489" s="206"/>
    </row>
    <row r="1490" spans="1:19" ht="29.1" customHeight="1">
      <c r="A1490" s="166">
        <v>1486</v>
      </c>
      <c r="B1490" s="206"/>
      <c r="C1490" s="206"/>
      <c r="D1490" s="206"/>
      <c r="E1490" s="206"/>
      <c r="F1490" s="166" t="s">
        <v>3226</v>
      </c>
      <c r="G1490" s="206" t="s">
        <v>3221</v>
      </c>
      <c r="H1490" s="157" t="s">
        <v>1507</v>
      </c>
      <c r="I1490" s="155" t="s">
        <v>55</v>
      </c>
      <c r="J1490" s="128">
        <v>1327.3</v>
      </c>
      <c r="K1490" s="199">
        <v>1189</v>
      </c>
      <c r="L1490" s="199">
        <v>5080</v>
      </c>
      <c r="M1490" s="199">
        <f t="shared" si="23"/>
        <v>6040120</v>
      </c>
      <c r="N1490" s="157" t="s">
        <v>3328</v>
      </c>
      <c r="O1490" s="157" t="s">
        <v>1923</v>
      </c>
      <c r="P1490" s="205"/>
      <c r="Q1490" s="205"/>
      <c r="R1490" s="205"/>
      <c r="S1490" s="206"/>
    </row>
    <row r="1491" spans="1:19" ht="29.1" customHeight="1">
      <c r="A1491" s="166">
        <v>1487</v>
      </c>
      <c r="B1491" s="206"/>
      <c r="C1491" s="206"/>
      <c r="D1491" s="206"/>
      <c r="E1491" s="206"/>
      <c r="F1491" s="166" t="s">
        <v>3226</v>
      </c>
      <c r="G1491" s="206" t="s">
        <v>3221</v>
      </c>
      <c r="H1491" s="157" t="s">
        <v>1506</v>
      </c>
      <c r="I1491" s="155" t="s">
        <v>55</v>
      </c>
      <c r="J1491" s="128">
        <v>3173.8</v>
      </c>
      <c r="K1491" s="199">
        <v>633</v>
      </c>
      <c r="L1491" s="199">
        <v>4800</v>
      </c>
      <c r="M1491" s="199">
        <f t="shared" si="23"/>
        <v>3038400</v>
      </c>
      <c r="N1491" s="157" t="s">
        <v>3248</v>
      </c>
      <c r="O1491" s="157" t="s">
        <v>1891</v>
      </c>
      <c r="P1491" s="205"/>
      <c r="Q1491" s="205"/>
      <c r="R1491" s="205"/>
      <c r="S1491" s="206"/>
    </row>
    <row r="1492" spans="1:19" ht="29.1" customHeight="1">
      <c r="A1492" s="166">
        <v>1488</v>
      </c>
      <c r="B1492" s="206"/>
      <c r="C1492" s="206"/>
      <c r="D1492" s="206"/>
      <c r="E1492" s="206"/>
      <c r="F1492" s="166" t="s">
        <v>3226</v>
      </c>
      <c r="G1492" s="206" t="s">
        <v>3221</v>
      </c>
      <c r="H1492" s="158" t="s">
        <v>3169</v>
      </c>
      <c r="I1492" s="155" t="s">
        <v>166</v>
      </c>
      <c r="J1492" s="128">
        <v>2454.3000000000002</v>
      </c>
      <c r="K1492" s="199">
        <v>495</v>
      </c>
      <c r="L1492" s="199">
        <v>1510</v>
      </c>
      <c r="M1492" s="199">
        <f t="shared" si="23"/>
        <v>747450</v>
      </c>
      <c r="N1492" s="157" t="s">
        <v>1812</v>
      </c>
      <c r="O1492" s="157" t="s">
        <v>1816</v>
      </c>
      <c r="P1492" s="205"/>
      <c r="Q1492" s="205"/>
      <c r="R1492" s="205"/>
      <c r="S1492" s="206"/>
    </row>
    <row r="1493" spans="1:19" ht="29.1" customHeight="1">
      <c r="A1493" s="166">
        <v>1489</v>
      </c>
      <c r="B1493" s="206"/>
      <c r="C1493" s="206"/>
      <c r="D1493" s="206"/>
      <c r="E1493" s="206"/>
      <c r="F1493" s="166" t="s">
        <v>3226</v>
      </c>
      <c r="G1493" s="206" t="s">
        <v>3221</v>
      </c>
      <c r="H1493" s="158" t="s">
        <v>3168</v>
      </c>
      <c r="I1493" s="155" t="s">
        <v>119</v>
      </c>
      <c r="J1493" s="128">
        <v>5574</v>
      </c>
      <c r="K1493" s="199">
        <v>621</v>
      </c>
      <c r="L1493" s="199">
        <v>1510</v>
      </c>
      <c r="M1493" s="199">
        <f t="shared" si="23"/>
        <v>937710</v>
      </c>
      <c r="N1493" s="157" t="s">
        <v>1821</v>
      </c>
      <c r="O1493" s="157">
        <v>0</v>
      </c>
      <c r="P1493" s="205"/>
      <c r="Q1493" s="205"/>
      <c r="R1493" s="205"/>
      <c r="S1493" s="206"/>
    </row>
    <row r="1494" spans="1:19" ht="29.1" customHeight="1">
      <c r="A1494" s="166">
        <v>1490</v>
      </c>
      <c r="B1494" s="206"/>
      <c r="C1494" s="206"/>
      <c r="D1494" s="206"/>
      <c r="E1494" s="206"/>
      <c r="F1494" s="166" t="s">
        <v>3226</v>
      </c>
      <c r="G1494" s="206" t="s">
        <v>3221</v>
      </c>
      <c r="H1494" s="158" t="s">
        <v>3167</v>
      </c>
      <c r="I1494" s="155" t="s">
        <v>166</v>
      </c>
      <c r="J1494" s="128">
        <v>2960</v>
      </c>
      <c r="K1494" s="199">
        <v>428</v>
      </c>
      <c r="L1494" s="199">
        <v>3450</v>
      </c>
      <c r="M1494" s="199">
        <f t="shared" si="23"/>
        <v>1476600</v>
      </c>
      <c r="N1494" s="157" t="s">
        <v>3191</v>
      </c>
      <c r="O1494" s="157">
        <v>0</v>
      </c>
      <c r="P1494" s="205"/>
      <c r="Q1494" s="205"/>
      <c r="R1494" s="205"/>
      <c r="S1494" s="206"/>
    </row>
    <row r="1495" spans="1:19" ht="29.1" customHeight="1">
      <c r="A1495" s="166">
        <v>1491</v>
      </c>
      <c r="B1495" s="206"/>
      <c r="C1495" s="206"/>
      <c r="D1495" s="206"/>
      <c r="E1495" s="206"/>
      <c r="F1495" s="166" t="s">
        <v>3226</v>
      </c>
      <c r="G1495" s="206" t="s">
        <v>3221</v>
      </c>
      <c r="H1495" s="157" t="s">
        <v>1504</v>
      </c>
      <c r="I1495" s="155" t="s">
        <v>166</v>
      </c>
      <c r="J1495" s="128">
        <v>185</v>
      </c>
      <c r="K1495" s="199">
        <v>149</v>
      </c>
      <c r="L1495" s="199">
        <v>1710</v>
      </c>
      <c r="M1495" s="199">
        <f t="shared" si="23"/>
        <v>254790</v>
      </c>
      <c r="N1495" s="157" t="s">
        <v>3191</v>
      </c>
      <c r="O1495" s="157">
        <v>0</v>
      </c>
      <c r="P1495" s="205"/>
      <c r="Q1495" s="205"/>
      <c r="R1495" s="205"/>
      <c r="S1495" s="206"/>
    </row>
    <row r="1496" spans="1:19" ht="29.1" customHeight="1">
      <c r="A1496" s="166">
        <v>1492</v>
      </c>
      <c r="B1496" s="206"/>
      <c r="C1496" s="206"/>
      <c r="D1496" s="206"/>
      <c r="E1496" s="206"/>
      <c r="F1496" s="166" t="s">
        <v>3226</v>
      </c>
      <c r="G1496" s="206" t="s">
        <v>3221</v>
      </c>
      <c r="H1496" s="158" t="s">
        <v>1435</v>
      </c>
      <c r="I1496" s="155" t="s">
        <v>109</v>
      </c>
      <c r="J1496" s="128">
        <v>2129</v>
      </c>
      <c r="K1496" s="199">
        <v>439</v>
      </c>
      <c r="L1496" s="199">
        <v>638</v>
      </c>
      <c r="M1496" s="199">
        <f t="shared" si="23"/>
        <v>280082</v>
      </c>
      <c r="N1496" s="157" t="s">
        <v>3573</v>
      </c>
      <c r="O1496" s="157" t="s">
        <v>1860</v>
      </c>
      <c r="P1496" s="205"/>
      <c r="Q1496" s="205"/>
      <c r="R1496" s="205"/>
      <c r="S1496" s="206"/>
    </row>
    <row r="1497" spans="1:19" ht="29.1" customHeight="1">
      <c r="A1497" s="166">
        <v>1493</v>
      </c>
      <c r="B1497" s="206"/>
      <c r="C1497" s="206"/>
      <c r="D1497" s="206"/>
      <c r="E1497" s="206"/>
      <c r="F1497" s="166" t="s">
        <v>3226</v>
      </c>
      <c r="G1497" s="206" t="s">
        <v>3221</v>
      </c>
      <c r="H1497" s="158" t="s">
        <v>1436</v>
      </c>
      <c r="I1497" s="155" t="s">
        <v>55</v>
      </c>
      <c r="J1497" s="128">
        <v>3389</v>
      </c>
      <c r="K1497" s="199">
        <v>2232</v>
      </c>
      <c r="L1497" s="199">
        <v>4050</v>
      </c>
      <c r="M1497" s="199">
        <f t="shared" ref="M1497:M1560" si="24">K1497*L1497</f>
        <v>9039600</v>
      </c>
      <c r="N1497" s="157" t="s">
        <v>3572</v>
      </c>
      <c r="O1497" s="157" t="s">
        <v>3978</v>
      </c>
      <c r="P1497" s="205"/>
      <c r="Q1497" s="205"/>
      <c r="R1497" s="205"/>
      <c r="S1497" s="206"/>
    </row>
    <row r="1498" spans="1:19" ht="29.1" customHeight="1">
      <c r="A1498" s="166">
        <v>1494</v>
      </c>
      <c r="B1498" s="206"/>
      <c r="C1498" s="206"/>
      <c r="D1498" s="206"/>
      <c r="E1498" s="206"/>
      <c r="F1498" s="166" t="s">
        <v>3226</v>
      </c>
      <c r="G1498" s="206" t="s">
        <v>3221</v>
      </c>
      <c r="H1498" s="158" t="s">
        <v>1551</v>
      </c>
      <c r="I1498" s="155" t="s">
        <v>166</v>
      </c>
      <c r="J1498" s="128">
        <v>296.60000000000002</v>
      </c>
      <c r="K1498" s="199">
        <v>281</v>
      </c>
      <c r="L1498" s="199">
        <v>1450</v>
      </c>
      <c r="M1498" s="199">
        <f t="shared" si="24"/>
        <v>407450</v>
      </c>
      <c r="N1498" s="157" t="s">
        <v>1821</v>
      </c>
      <c r="O1498" s="157">
        <v>0</v>
      </c>
      <c r="P1498" s="205"/>
      <c r="Q1498" s="205"/>
      <c r="R1498" s="205"/>
      <c r="S1498" s="206"/>
    </row>
    <row r="1499" spans="1:19" ht="29.1" customHeight="1">
      <c r="A1499" s="166">
        <v>1495</v>
      </c>
      <c r="B1499" s="206"/>
      <c r="C1499" s="206"/>
      <c r="D1499" s="206"/>
      <c r="E1499" s="206"/>
      <c r="F1499" s="166" t="s">
        <v>3226</v>
      </c>
      <c r="G1499" s="206" t="s">
        <v>3221</v>
      </c>
      <c r="H1499" s="158" t="s">
        <v>1548</v>
      </c>
      <c r="I1499" s="155" t="s">
        <v>166</v>
      </c>
      <c r="J1499" s="128">
        <v>1416</v>
      </c>
      <c r="K1499" s="199">
        <v>388</v>
      </c>
      <c r="L1499" s="199">
        <v>1450</v>
      </c>
      <c r="M1499" s="199">
        <f t="shared" si="24"/>
        <v>562600</v>
      </c>
      <c r="N1499" s="157" t="s">
        <v>1821</v>
      </c>
      <c r="O1499" s="157">
        <v>0</v>
      </c>
      <c r="P1499" s="205"/>
      <c r="Q1499" s="205"/>
      <c r="R1499" s="205"/>
      <c r="S1499" s="206"/>
    </row>
    <row r="1500" spans="1:19" ht="29.1" customHeight="1">
      <c r="A1500" s="166">
        <v>1496</v>
      </c>
      <c r="B1500" s="206"/>
      <c r="C1500" s="206"/>
      <c r="D1500" s="206"/>
      <c r="E1500" s="206"/>
      <c r="F1500" s="166" t="s">
        <v>3226</v>
      </c>
      <c r="G1500" s="206" t="s">
        <v>3221</v>
      </c>
      <c r="H1500" s="158" t="s">
        <v>1549</v>
      </c>
      <c r="I1500" s="155" t="s">
        <v>119</v>
      </c>
      <c r="J1500" s="128">
        <v>4461.7</v>
      </c>
      <c r="K1500" s="199">
        <v>2736</v>
      </c>
      <c r="L1500" s="199">
        <v>1650</v>
      </c>
      <c r="M1500" s="199">
        <f t="shared" si="24"/>
        <v>4514400</v>
      </c>
      <c r="N1500" s="157" t="s">
        <v>1821</v>
      </c>
      <c r="O1500" s="157">
        <v>0</v>
      </c>
      <c r="P1500" s="205"/>
      <c r="Q1500" s="205"/>
      <c r="R1500" s="205"/>
      <c r="S1500" s="206"/>
    </row>
    <row r="1501" spans="1:19" ht="29.1" customHeight="1">
      <c r="A1501" s="166">
        <v>1497</v>
      </c>
      <c r="B1501" s="206"/>
      <c r="C1501" s="206"/>
      <c r="D1501" s="206"/>
      <c r="E1501" s="206"/>
      <c r="F1501" s="166" t="s">
        <v>3226</v>
      </c>
      <c r="G1501" s="206" t="s">
        <v>3221</v>
      </c>
      <c r="H1501" s="158" t="s">
        <v>1438</v>
      </c>
      <c r="I1501" s="155" t="s">
        <v>55</v>
      </c>
      <c r="J1501" s="128">
        <v>245</v>
      </c>
      <c r="K1501" s="128">
        <v>245</v>
      </c>
      <c r="L1501" s="128">
        <v>4620</v>
      </c>
      <c r="M1501" s="199">
        <f t="shared" si="24"/>
        <v>1131900</v>
      </c>
      <c r="N1501" s="157" t="s">
        <v>3571</v>
      </c>
      <c r="O1501" s="157">
        <v>1083</v>
      </c>
      <c r="P1501" s="205"/>
      <c r="Q1501" s="205"/>
      <c r="R1501" s="205"/>
      <c r="S1501" s="206"/>
    </row>
    <row r="1502" spans="1:19" ht="29.1" customHeight="1">
      <c r="A1502" s="166">
        <v>1498</v>
      </c>
      <c r="B1502" s="206"/>
      <c r="C1502" s="206"/>
      <c r="D1502" s="206"/>
      <c r="E1502" s="206"/>
      <c r="F1502" s="166" t="s">
        <v>3226</v>
      </c>
      <c r="G1502" s="206" t="s">
        <v>3221</v>
      </c>
      <c r="H1502" s="158" t="s">
        <v>1437</v>
      </c>
      <c r="I1502" s="155" t="s">
        <v>54</v>
      </c>
      <c r="J1502" s="128">
        <v>2101</v>
      </c>
      <c r="K1502" s="199">
        <v>793</v>
      </c>
      <c r="L1502" s="199">
        <v>5200</v>
      </c>
      <c r="M1502" s="199">
        <f t="shared" si="24"/>
        <v>4123600</v>
      </c>
      <c r="N1502" s="157" t="s">
        <v>3570</v>
      </c>
      <c r="O1502" s="157" t="s">
        <v>1872</v>
      </c>
      <c r="P1502" s="205"/>
      <c r="Q1502" s="205"/>
      <c r="R1502" s="205"/>
      <c r="S1502" s="206"/>
    </row>
    <row r="1503" spans="1:19" ht="29.1" customHeight="1">
      <c r="A1503" s="166">
        <v>1499</v>
      </c>
      <c r="B1503" s="206"/>
      <c r="C1503" s="206"/>
      <c r="D1503" s="206"/>
      <c r="E1503" s="206"/>
      <c r="F1503" s="166" t="s">
        <v>3226</v>
      </c>
      <c r="G1503" s="206" t="s">
        <v>3221</v>
      </c>
      <c r="H1503" s="158" t="s">
        <v>1550</v>
      </c>
      <c r="I1503" s="155" t="s">
        <v>166</v>
      </c>
      <c r="J1503" s="128">
        <v>1742.5</v>
      </c>
      <c r="K1503" s="199">
        <v>622</v>
      </c>
      <c r="L1503" s="199">
        <v>1650</v>
      </c>
      <c r="M1503" s="199">
        <f t="shared" si="24"/>
        <v>1026300</v>
      </c>
      <c r="N1503" s="157" t="s">
        <v>1812</v>
      </c>
      <c r="O1503" s="157" t="s">
        <v>1816</v>
      </c>
      <c r="P1503" s="205"/>
      <c r="Q1503" s="205"/>
      <c r="R1503" s="205"/>
      <c r="S1503" s="206"/>
    </row>
    <row r="1504" spans="1:19" ht="29.1" customHeight="1">
      <c r="A1504" s="166">
        <v>1500</v>
      </c>
      <c r="B1504" s="206"/>
      <c r="C1504" s="206"/>
      <c r="D1504" s="206"/>
      <c r="E1504" s="206"/>
      <c r="F1504" s="166" t="s">
        <v>3226</v>
      </c>
      <c r="G1504" s="206" t="s">
        <v>3221</v>
      </c>
      <c r="H1504" s="158" t="s">
        <v>1442</v>
      </c>
      <c r="I1504" s="155" t="s">
        <v>119</v>
      </c>
      <c r="J1504" s="128">
        <v>58</v>
      </c>
      <c r="K1504" s="199">
        <v>16</v>
      </c>
      <c r="L1504" s="199">
        <v>1710</v>
      </c>
      <c r="M1504" s="199">
        <f t="shared" si="24"/>
        <v>27360</v>
      </c>
      <c r="N1504" s="157" t="s">
        <v>3179</v>
      </c>
      <c r="O1504" s="157">
        <v>0</v>
      </c>
      <c r="P1504" s="205"/>
      <c r="Q1504" s="205"/>
      <c r="R1504" s="205"/>
      <c r="S1504" s="206"/>
    </row>
    <row r="1505" spans="1:19" ht="29.1" customHeight="1">
      <c r="A1505" s="166">
        <v>1501</v>
      </c>
      <c r="B1505" s="206"/>
      <c r="C1505" s="206"/>
      <c r="D1505" s="206"/>
      <c r="E1505" s="206"/>
      <c r="F1505" s="166" t="s">
        <v>3226</v>
      </c>
      <c r="G1505" s="206" t="s">
        <v>3221</v>
      </c>
      <c r="H1505" s="158" t="s">
        <v>3166</v>
      </c>
      <c r="I1505" s="155" t="s">
        <v>166</v>
      </c>
      <c r="J1505" s="128">
        <v>8486</v>
      </c>
      <c r="K1505" s="199">
        <v>131</v>
      </c>
      <c r="L1505" s="199">
        <v>1740</v>
      </c>
      <c r="M1505" s="199">
        <f t="shared" si="24"/>
        <v>227940</v>
      </c>
      <c r="N1505" s="157" t="s">
        <v>3191</v>
      </c>
      <c r="O1505" s="157">
        <v>0</v>
      </c>
      <c r="P1505" s="205"/>
      <c r="Q1505" s="205"/>
      <c r="R1505" s="205"/>
      <c r="S1505" s="206"/>
    </row>
    <row r="1506" spans="1:19" ht="29.1" customHeight="1">
      <c r="A1506" s="166">
        <v>1502</v>
      </c>
      <c r="B1506" s="206"/>
      <c r="C1506" s="206"/>
      <c r="D1506" s="206"/>
      <c r="E1506" s="206"/>
      <c r="F1506" s="166" t="s">
        <v>3226</v>
      </c>
      <c r="G1506" s="206" t="s">
        <v>3221</v>
      </c>
      <c r="H1506" s="158" t="s">
        <v>1095</v>
      </c>
      <c r="I1506" s="155" t="s">
        <v>119</v>
      </c>
      <c r="J1506" s="128">
        <v>678</v>
      </c>
      <c r="K1506" s="199">
        <v>10</v>
      </c>
      <c r="L1506" s="199">
        <v>1710</v>
      </c>
      <c r="M1506" s="199">
        <f t="shared" si="24"/>
        <v>17100</v>
      </c>
      <c r="N1506" s="157" t="s">
        <v>3179</v>
      </c>
      <c r="O1506" s="157">
        <v>0</v>
      </c>
      <c r="P1506" s="205"/>
      <c r="Q1506" s="205"/>
      <c r="R1506" s="205"/>
      <c r="S1506" s="206"/>
    </row>
    <row r="1507" spans="1:19" ht="29.1" customHeight="1">
      <c r="A1507" s="166">
        <v>1503</v>
      </c>
      <c r="B1507" s="206"/>
      <c r="C1507" s="206"/>
      <c r="D1507" s="206"/>
      <c r="E1507" s="206"/>
      <c r="F1507" s="166" t="s">
        <v>3226</v>
      </c>
      <c r="G1507" s="206" t="s">
        <v>3221</v>
      </c>
      <c r="H1507" s="158" t="s">
        <v>1097</v>
      </c>
      <c r="I1507" s="155" t="s">
        <v>54</v>
      </c>
      <c r="J1507" s="128">
        <v>995</v>
      </c>
      <c r="K1507" s="199">
        <v>7</v>
      </c>
      <c r="L1507" s="199">
        <v>5350</v>
      </c>
      <c r="M1507" s="199">
        <f t="shared" si="24"/>
        <v>37450</v>
      </c>
      <c r="N1507" s="157" t="s">
        <v>3325</v>
      </c>
      <c r="O1507" s="157" t="s">
        <v>1905</v>
      </c>
      <c r="P1507" s="205"/>
      <c r="Q1507" s="205"/>
      <c r="R1507" s="205"/>
      <c r="S1507" s="206"/>
    </row>
    <row r="1508" spans="1:19" ht="29.1" customHeight="1">
      <c r="A1508" s="166">
        <v>1504</v>
      </c>
      <c r="B1508" s="206"/>
      <c r="C1508" s="206"/>
      <c r="D1508" s="206"/>
      <c r="E1508" s="206"/>
      <c r="F1508" s="166" t="s">
        <v>3226</v>
      </c>
      <c r="G1508" s="206" t="s">
        <v>3221</v>
      </c>
      <c r="H1508" s="158" t="s">
        <v>1109</v>
      </c>
      <c r="I1508" s="155" t="s">
        <v>55</v>
      </c>
      <c r="J1508" s="128">
        <v>1742</v>
      </c>
      <c r="K1508" s="199">
        <v>605</v>
      </c>
      <c r="L1508" s="199">
        <v>5140</v>
      </c>
      <c r="M1508" s="199">
        <f t="shared" si="24"/>
        <v>3109700</v>
      </c>
      <c r="N1508" s="157" t="s">
        <v>3569</v>
      </c>
      <c r="O1508" s="157" t="s">
        <v>1907</v>
      </c>
      <c r="P1508" s="205"/>
      <c r="Q1508" s="205"/>
      <c r="R1508" s="205"/>
      <c r="S1508" s="206"/>
    </row>
    <row r="1509" spans="1:19" ht="29.1" customHeight="1">
      <c r="A1509" s="166">
        <v>1505</v>
      </c>
      <c r="B1509" s="206"/>
      <c r="C1509" s="206"/>
      <c r="D1509" s="206"/>
      <c r="E1509" s="206"/>
      <c r="F1509" s="166" t="s">
        <v>3226</v>
      </c>
      <c r="G1509" s="206" t="s">
        <v>3221</v>
      </c>
      <c r="H1509" s="158" t="s">
        <v>1443</v>
      </c>
      <c r="I1509" s="155" t="s">
        <v>55</v>
      </c>
      <c r="J1509" s="128">
        <v>1775</v>
      </c>
      <c r="K1509" s="199">
        <v>1000</v>
      </c>
      <c r="L1509" s="199">
        <v>4550</v>
      </c>
      <c r="M1509" s="199">
        <f t="shared" si="24"/>
        <v>4550000</v>
      </c>
      <c r="N1509" s="157" t="s">
        <v>3568</v>
      </c>
      <c r="O1509" s="157">
        <v>1014</v>
      </c>
      <c r="P1509" s="205"/>
      <c r="Q1509" s="205"/>
      <c r="R1509" s="205"/>
      <c r="S1509" s="206"/>
    </row>
    <row r="1510" spans="1:19" ht="29.1" customHeight="1">
      <c r="A1510" s="166">
        <v>1506</v>
      </c>
      <c r="B1510" s="206"/>
      <c r="C1510" s="206"/>
      <c r="D1510" s="206"/>
      <c r="E1510" s="206"/>
      <c r="F1510" s="166" t="s">
        <v>3226</v>
      </c>
      <c r="G1510" s="206" t="s">
        <v>3221</v>
      </c>
      <c r="H1510" s="158" t="s">
        <v>1445</v>
      </c>
      <c r="I1510" s="155" t="s">
        <v>166</v>
      </c>
      <c r="J1510" s="128">
        <v>3</v>
      </c>
      <c r="K1510" s="128">
        <v>3</v>
      </c>
      <c r="L1510" s="128">
        <v>1740</v>
      </c>
      <c r="M1510" s="199">
        <f t="shared" si="24"/>
        <v>5220</v>
      </c>
      <c r="N1510" s="157" t="s">
        <v>3447</v>
      </c>
      <c r="O1510" s="157">
        <v>1014</v>
      </c>
      <c r="P1510" s="205"/>
      <c r="Q1510" s="205"/>
      <c r="R1510" s="205"/>
      <c r="S1510" s="206"/>
    </row>
    <row r="1511" spans="1:19" ht="29.1" customHeight="1">
      <c r="A1511" s="166">
        <v>1507</v>
      </c>
      <c r="B1511" s="206"/>
      <c r="C1511" s="206"/>
      <c r="D1511" s="206"/>
      <c r="E1511" s="206"/>
      <c r="F1511" s="166" t="s">
        <v>3226</v>
      </c>
      <c r="G1511" s="206" t="s">
        <v>3221</v>
      </c>
      <c r="H1511" s="158" t="s">
        <v>1545</v>
      </c>
      <c r="I1511" s="155" t="s">
        <v>119</v>
      </c>
      <c r="J1511" s="128">
        <v>766.2</v>
      </c>
      <c r="K1511" s="199">
        <v>562</v>
      </c>
      <c r="L1511" s="199">
        <v>1650</v>
      </c>
      <c r="M1511" s="199">
        <f t="shared" si="24"/>
        <v>927300</v>
      </c>
      <c r="N1511" s="157" t="s">
        <v>1821</v>
      </c>
      <c r="O1511" s="157">
        <v>0</v>
      </c>
      <c r="P1511" s="205"/>
      <c r="Q1511" s="205"/>
      <c r="R1511" s="205"/>
      <c r="S1511" s="206"/>
    </row>
    <row r="1512" spans="1:19" ht="29.1" customHeight="1">
      <c r="A1512" s="166">
        <v>1508</v>
      </c>
      <c r="B1512" s="206"/>
      <c r="C1512" s="206"/>
      <c r="D1512" s="206"/>
      <c r="E1512" s="206"/>
      <c r="F1512" s="166" t="s">
        <v>3226</v>
      </c>
      <c r="G1512" s="206" t="s">
        <v>3221</v>
      </c>
      <c r="H1512" s="158" t="s">
        <v>1444</v>
      </c>
      <c r="I1512" s="155" t="s">
        <v>166</v>
      </c>
      <c r="J1512" s="128">
        <v>20</v>
      </c>
      <c r="K1512" s="199">
        <v>8</v>
      </c>
      <c r="L1512" s="199">
        <v>1740</v>
      </c>
      <c r="M1512" s="199">
        <f t="shared" si="24"/>
        <v>13920</v>
      </c>
      <c r="N1512" s="157" t="s">
        <v>3567</v>
      </c>
      <c r="O1512" s="157">
        <v>1014</v>
      </c>
      <c r="P1512" s="205"/>
      <c r="Q1512" s="205"/>
      <c r="R1512" s="205"/>
      <c r="S1512" s="206"/>
    </row>
    <row r="1513" spans="1:19" ht="29.1" customHeight="1">
      <c r="A1513" s="166">
        <v>1509</v>
      </c>
      <c r="B1513" s="206"/>
      <c r="C1513" s="206"/>
      <c r="D1513" s="206"/>
      <c r="E1513" s="206"/>
      <c r="F1513" s="166" t="s">
        <v>3226</v>
      </c>
      <c r="G1513" s="206" t="s">
        <v>3221</v>
      </c>
      <c r="H1513" s="158" t="s">
        <v>1450</v>
      </c>
      <c r="I1513" s="155" t="s">
        <v>166</v>
      </c>
      <c r="J1513" s="128">
        <v>36</v>
      </c>
      <c r="K1513" s="199">
        <v>26</v>
      </c>
      <c r="L1513" s="199">
        <v>1740</v>
      </c>
      <c r="M1513" s="199">
        <f t="shared" si="24"/>
        <v>45240</v>
      </c>
      <c r="N1513" s="157" t="s">
        <v>1814</v>
      </c>
      <c r="O1513" s="157" t="s">
        <v>1815</v>
      </c>
      <c r="P1513" s="205"/>
      <c r="Q1513" s="205"/>
      <c r="R1513" s="205"/>
      <c r="S1513" s="206"/>
    </row>
    <row r="1514" spans="1:19" ht="29.1" customHeight="1">
      <c r="A1514" s="166">
        <v>1510</v>
      </c>
      <c r="B1514" s="206"/>
      <c r="C1514" s="206"/>
      <c r="D1514" s="206"/>
      <c r="E1514" s="206"/>
      <c r="F1514" s="166" t="s">
        <v>3226</v>
      </c>
      <c r="G1514" s="206" t="s">
        <v>3221</v>
      </c>
      <c r="H1514" s="158" t="s">
        <v>1451</v>
      </c>
      <c r="I1514" s="155" t="s">
        <v>54</v>
      </c>
      <c r="J1514" s="128">
        <v>137</v>
      </c>
      <c r="K1514" s="199">
        <v>104</v>
      </c>
      <c r="L1514" s="199">
        <v>5200</v>
      </c>
      <c r="M1514" s="199">
        <f t="shared" si="24"/>
        <v>540800</v>
      </c>
      <c r="N1514" s="157" t="s">
        <v>3480</v>
      </c>
      <c r="O1514" s="157">
        <v>1044</v>
      </c>
      <c r="P1514" s="205"/>
      <c r="Q1514" s="205"/>
      <c r="R1514" s="205"/>
      <c r="S1514" s="206"/>
    </row>
    <row r="1515" spans="1:19" ht="29.1" customHeight="1">
      <c r="A1515" s="166">
        <v>1511</v>
      </c>
      <c r="B1515" s="206"/>
      <c r="C1515" s="206"/>
      <c r="D1515" s="206"/>
      <c r="E1515" s="206"/>
      <c r="F1515" s="166" t="s">
        <v>3226</v>
      </c>
      <c r="G1515" s="206" t="s">
        <v>3221</v>
      </c>
      <c r="H1515" s="158" t="s">
        <v>1453</v>
      </c>
      <c r="I1515" s="155" t="s">
        <v>54</v>
      </c>
      <c r="J1515" s="128">
        <v>61</v>
      </c>
      <c r="K1515" s="199">
        <v>31</v>
      </c>
      <c r="L1515" s="199">
        <v>1710</v>
      </c>
      <c r="M1515" s="199">
        <f t="shared" si="24"/>
        <v>53010</v>
      </c>
      <c r="N1515" s="157" t="s">
        <v>3191</v>
      </c>
      <c r="O1515" s="157">
        <v>0</v>
      </c>
      <c r="P1515" s="205"/>
      <c r="Q1515" s="205"/>
      <c r="R1515" s="205"/>
      <c r="S1515" s="206"/>
    </row>
    <row r="1516" spans="1:19" ht="29.1" customHeight="1">
      <c r="A1516" s="166">
        <v>1512</v>
      </c>
      <c r="B1516" s="206"/>
      <c r="C1516" s="206"/>
      <c r="D1516" s="206"/>
      <c r="E1516" s="206"/>
      <c r="F1516" s="166" t="s">
        <v>3226</v>
      </c>
      <c r="G1516" s="206" t="s">
        <v>3221</v>
      </c>
      <c r="H1516" s="158" t="s">
        <v>1452</v>
      </c>
      <c r="I1516" s="155" t="s">
        <v>166</v>
      </c>
      <c r="J1516" s="128">
        <v>23</v>
      </c>
      <c r="K1516" s="128">
        <v>23</v>
      </c>
      <c r="L1516" s="199">
        <v>1710</v>
      </c>
      <c r="M1516" s="199">
        <f t="shared" si="24"/>
        <v>39330</v>
      </c>
      <c r="N1516" s="157" t="s">
        <v>1814</v>
      </c>
      <c r="O1516" s="157" t="s">
        <v>1815</v>
      </c>
      <c r="P1516" s="205"/>
      <c r="Q1516" s="205"/>
      <c r="R1516" s="205"/>
      <c r="S1516" s="206"/>
    </row>
    <row r="1517" spans="1:19" ht="29.1" customHeight="1">
      <c r="A1517" s="166">
        <v>1513</v>
      </c>
      <c r="B1517" s="206"/>
      <c r="C1517" s="206"/>
      <c r="D1517" s="206"/>
      <c r="E1517" s="206"/>
      <c r="F1517" s="166" t="s">
        <v>3226</v>
      </c>
      <c r="G1517" s="206" t="s">
        <v>3221</v>
      </c>
      <c r="H1517" s="158" t="s">
        <v>1542</v>
      </c>
      <c r="I1517" s="155" t="s">
        <v>166</v>
      </c>
      <c r="J1517" s="128">
        <v>101</v>
      </c>
      <c r="K1517" s="199">
        <v>21</v>
      </c>
      <c r="L1517" s="199">
        <v>1650</v>
      </c>
      <c r="M1517" s="199">
        <f t="shared" si="24"/>
        <v>34650</v>
      </c>
      <c r="N1517" s="157" t="s">
        <v>1821</v>
      </c>
      <c r="O1517" s="157">
        <v>0</v>
      </c>
      <c r="P1517" s="205"/>
      <c r="Q1517" s="205"/>
      <c r="R1517" s="205"/>
      <c r="S1517" s="206"/>
    </row>
    <row r="1518" spans="1:19" ht="29.1" customHeight="1">
      <c r="A1518" s="166">
        <v>1514</v>
      </c>
      <c r="B1518" s="206"/>
      <c r="C1518" s="206"/>
      <c r="D1518" s="206"/>
      <c r="E1518" s="206"/>
      <c r="F1518" s="166" t="s">
        <v>3226</v>
      </c>
      <c r="G1518" s="206" t="s">
        <v>3221</v>
      </c>
      <c r="H1518" s="157" t="s">
        <v>1508</v>
      </c>
      <c r="I1518" s="155" t="s">
        <v>55</v>
      </c>
      <c r="J1518" s="128">
        <v>199.1</v>
      </c>
      <c r="K1518" s="199">
        <v>41</v>
      </c>
      <c r="L1518" s="199">
        <v>5080</v>
      </c>
      <c r="M1518" s="199">
        <f t="shared" si="24"/>
        <v>208280</v>
      </c>
      <c r="N1518" s="157" t="s">
        <v>1818</v>
      </c>
      <c r="O1518" s="157" t="s">
        <v>1968</v>
      </c>
      <c r="P1518" s="205"/>
      <c r="Q1518" s="205"/>
      <c r="R1518" s="205"/>
      <c r="S1518" s="206"/>
    </row>
    <row r="1519" spans="1:19" ht="29.1" customHeight="1">
      <c r="A1519" s="166">
        <v>1515</v>
      </c>
      <c r="B1519" s="206"/>
      <c r="C1519" s="206"/>
      <c r="D1519" s="206"/>
      <c r="E1519" s="206"/>
      <c r="F1519" s="166" t="s">
        <v>3226</v>
      </c>
      <c r="G1519" s="206" t="s">
        <v>3221</v>
      </c>
      <c r="H1519" s="158" t="s">
        <v>3164</v>
      </c>
      <c r="I1519" s="155" t="s">
        <v>119</v>
      </c>
      <c r="J1519" s="128">
        <v>1987</v>
      </c>
      <c r="K1519" s="199">
        <v>29</v>
      </c>
      <c r="L1519" s="199">
        <v>1510</v>
      </c>
      <c r="M1519" s="199">
        <f t="shared" si="24"/>
        <v>43790</v>
      </c>
      <c r="N1519" s="157" t="s">
        <v>3191</v>
      </c>
      <c r="O1519" s="157">
        <v>0</v>
      </c>
      <c r="P1519" s="205"/>
      <c r="Q1519" s="205"/>
      <c r="R1519" s="205"/>
      <c r="S1519" s="206"/>
    </row>
    <row r="1520" spans="1:19" ht="29.1" customHeight="1">
      <c r="A1520" s="166">
        <v>1516</v>
      </c>
      <c r="B1520" s="206"/>
      <c r="C1520" s="206"/>
      <c r="D1520" s="206"/>
      <c r="E1520" s="206"/>
      <c r="F1520" s="166" t="s">
        <v>3226</v>
      </c>
      <c r="G1520" s="206" t="s">
        <v>3221</v>
      </c>
      <c r="H1520" s="158" t="s">
        <v>1454</v>
      </c>
      <c r="I1520" s="155" t="s">
        <v>182</v>
      </c>
      <c r="J1520" s="128">
        <v>304</v>
      </c>
      <c r="K1520" s="199">
        <v>3</v>
      </c>
      <c r="L1520" s="199">
        <v>5170</v>
      </c>
      <c r="M1520" s="199">
        <f t="shared" si="24"/>
        <v>15510</v>
      </c>
      <c r="N1520" s="157" t="s">
        <v>3564</v>
      </c>
      <c r="O1520" s="157">
        <v>162</v>
      </c>
      <c r="P1520" s="205"/>
      <c r="Q1520" s="205"/>
      <c r="R1520" s="205"/>
      <c r="S1520" s="206"/>
    </row>
    <row r="1521" spans="1:19" ht="29.1" customHeight="1">
      <c r="A1521" s="166">
        <v>1517</v>
      </c>
      <c r="B1521" s="206"/>
      <c r="C1521" s="206"/>
      <c r="D1521" s="206"/>
      <c r="E1521" s="206"/>
      <c r="F1521" s="166" t="s">
        <v>3226</v>
      </c>
      <c r="G1521" s="206" t="s">
        <v>3221</v>
      </c>
      <c r="H1521" s="157" t="s">
        <v>1455</v>
      </c>
      <c r="I1521" s="155" t="s">
        <v>182</v>
      </c>
      <c r="J1521" s="128">
        <v>43</v>
      </c>
      <c r="K1521" s="199">
        <v>10</v>
      </c>
      <c r="L1521" s="199">
        <v>4740</v>
      </c>
      <c r="M1521" s="199">
        <f t="shared" si="24"/>
        <v>47400</v>
      </c>
      <c r="N1521" s="157" t="s">
        <v>3191</v>
      </c>
      <c r="O1521" s="157">
        <v>0</v>
      </c>
      <c r="P1521" s="205"/>
      <c r="Q1521" s="205"/>
      <c r="R1521" s="205"/>
      <c r="S1521" s="206"/>
    </row>
    <row r="1522" spans="1:19" ht="29.1" customHeight="1">
      <c r="A1522" s="166">
        <v>1518</v>
      </c>
      <c r="B1522" s="206"/>
      <c r="C1522" s="206"/>
      <c r="D1522" s="206"/>
      <c r="E1522" s="206"/>
      <c r="F1522" s="166" t="s">
        <v>3226</v>
      </c>
      <c r="G1522" s="206" t="s">
        <v>3221</v>
      </c>
      <c r="H1522" s="158" t="s">
        <v>1449</v>
      </c>
      <c r="I1522" s="155" t="s">
        <v>55</v>
      </c>
      <c r="J1522" s="128">
        <v>20</v>
      </c>
      <c r="K1522" s="128">
        <v>17</v>
      </c>
      <c r="L1522" s="128">
        <v>3950</v>
      </c>
      <c r="M1522" s="199">
        <f t="shared" si="24"/>
        <v>67150</v>
      </c>
      <c r="N1522" s="157" t="s">
        <v>1814</v>
      </c>
      <c r="O1522" s="157" t="s">
        <v>1815</v>
      </c>
      <c r="P1522" s="205"/>
      <c r="Q1522" s="205"/>
      <c r="R1522" s="205"/>
      <c r="S1522" s="206"/>
    </row>
    <row r="1523" spans="1:19" ht="29.1" customHeight="1">
      <c r="A1523" s="166">
        <v>1519</v>
      </c>
      <c r="B1523" s="206"/>
      <c r="C1523" s="206"/>
      <c r="D1523" s="206"/>
      <c r="E1523" s="206"/>
      <c r="F1523" s="166" t="s">
        <v>3226</v>
      </c>
      <c r="G1523" s="206" t="s">
        <v>3221</v>
      </c>
      <c r="H1523" s="158" t="s">
        <v>1448</v>
      </c>
      <c r="I1523" s="155" t="s">
        <v>55</v>
      </c>
      <c r="J1523" s="128">
        <v>13</v>
      </c>
      <c r="K1523" s="128">
        <v>13</v>
      </c>
      <c r="L1523" s="128">
        <v>3950</v>
      </c>
      <c r="M1523" s="199">
        <f t="shared" si="24"/>
        <v>51350</v>
      </c>
      <c r="N1523" s="157" t="s">
        <v>1811</v>
      </c>
      <c r="O1523" s="157">
        <v>0</v>
      </c>
      <c r="P1523" s="205"/>
      <c r="Q1523" s="205"/>
      <c r="R1523" s="205"/>
      <c r="S1523" s="206"/>
    </row>
    <row r="1524" spans="1:19" ht="29.1" customHeight="1">
      <c r="A1524" s="166">
        <v>1520</v>
      </c>
      <c r="B1524" s="206"/>
      <c r="C1524" s="206"/>
      <c r="D1524" s="206"/>
      <c r="E1524" s="206"/>
      <c r="F1524" s="166" t="s">
        <v>3226</v>
      </c>
      <c r="G1524" s="206" t="s">
        <v>3221</v>
      </c>
      <c r="H1524" s="157" t="s">
        <v>1118</v>
      </c>
      <c r="I1524" s="155" t="s">
        <v>55</v>
      </c>
      <c r="J1524" s="128">
        <v>774</v>
      </c>
      <c r="K1524" s="199">
        <v>744</v>
      </c>
      <c r="L1524" s="199">
        <v>4620</v>
      </c>
      <c r="M1524" s="199">
        <f t="shared" si="24"/>
        <v>3437280</v>
      </c>
      <c r="N1524" s="157" t="s">
        <v>3355</v>
      </c>
      <c r="O1524" s="157">
        <v>205</v>
      </c>
      <c r="P1524" s="205"/>
      <c r="Q1524" s="205"/>
      <c r="R1524" s="205"/>
      <c r="S1524" s="206"/>
    </row>
    <row r="1525" spans="1:19" ht="29.1" customHeight="1">
      <c r="A1525" s="166">
        <v>1521</v>
      </c>
      <c r="B1525" s="206"/>
      <c r="C1525" s="206"/>
      <c r="D1525" s="206"/>
      <c r="E1525" s="206"/>
      <c r="F1525" s="166" t="s">
        <v>3226</v>
      </c>
      <c r="G1525" s="206" t="s">
        <v>3221</v>
      </c>
      <c r="H1525" s="157" t="s">
        <v>1456</v>
      </c>
      <c r="I1525" s="155" t="s">
        <v>54</v>
      </c>
      <c r="J1525" s="128">
        <v>1224</v>
      </c>
      <c r="K1525" s="199">
        <v>545</v>
      </c>
      <c r="L1525" s="199">
        <v>3950</v>
      </c>
      <c r="M1525" s="199">
        <f t="shared" si="24"/>
        <v>2152750</v>
      </c>
      <c r="N1525" s="157" t="s">
        <v>3566</v>
      </c>
      <c r="O1525" s="157" t="s">
        <v>1912</v>
      </c>
      <c r="P1525" s="205"/>
      <c r="Q1525" s="205"/>
      <c r="R1525" s="205"/>
      <c r="S1525" s="206"/>
    </row>
    <row r="1526" spans="1:19" ht="29.1" customHeight="1">
      <c r="A1526" s="166">
        <v>1522</v>
      </c>
      <c r="B1526" s="206"/>
      <c r="C1526" s="206"/>
      <c r="D1526" s="206"/>
      <c r="E1526" s="206"/>
      <c r="F1526" s="166" t="s">
        <v>3226</v>
      </c>
      <c r="G1526" s="206" t="s">
        <v>3221</v>
      </c>
      <c r="H1526" s="157" t="s">
        <v>1502</v>
      </c>
      <c r="I1526" s="155" t="s">
        <v>166</v>
      </c>
      <c r="J1526" s="128">
        <v>106</v>
      </c>
      <c r="K1526" s="199">
        <v>89</v>
      </c>
      <c r="L1526" s="199">
        <v>1840</v>
      </c>
      <c r="M1526" s="199">
        <f t="shared" si="24"/>
        <v>163760</v>
      </c>
      <c r="N1526" s="157" t="s">
        <v>1821</v>
      </c>
      <c r="O1526" s="157">
        <v>0</v>
      </c>
      <c r="P1526" s="205"/>
      <c r="Q1526" s="205"/>
      <c r="R1526" s="205"/>
      <c r="S1526" s="206"/>
    </row>
    <row r="1527" spans="1:19" ht="29.1" customHeight="1">
      <c r="A1527" s="166">
        <v>1523</v>
      </c>
      <c r="B1527" s="206"/>
      <c r="C1527" s="206"/>
      <c r="D1527" s="206"/>
      <c r="E1527" s="206"/>
      <c r="F1527" s="166" t="s">
        <v>3226</v>
      </c>
      <c r="G1527" s="206" t="s">
        <v>3221</v>
      </c>
      <c r="H1527" s="157" t="s">
        <v>1458</v>
      </c>
      <c r="I1527" s="155" t="s">
        <v>54</v>
      </c>
      <c r="J1527" s="128">
        <v>288</v>
      </c>
      <c r="K1527" s="199">
        <v>283</v>
      </c>
      <c r="L1527" s="199">
        <v>4730</v>
      </c>
      <c r="M1527" s="199">
        <f t="shared" si="24"/>
        <v>1338590</v>
      </c>
      <c r="N1527" s="157" t="s">
        <v>3565</v>
      </c>
      <c r="O1527" s="157" t="s">
        <v>1913</v>
      </c>
      <c r="P1527" s="205"/>
      <c r="Q1527" s="205"/>
      <c r="R1527" s="205"/>
      <c r="S1527" s="206"/>
    </row>
    <row r="1528" spans="1:19" ht="29.1" customHeight="1">
      <c r="A1528" s="166">
        <v>1524</v>
      </c>
      <c r="B1528" s="206"/>
      <c r="C1528" s="206"/>
      <c r="D1528" s="206"/>
      <c r="E1528" s="206"/>
      <c r="F1528" s="166" t="s">
        <v>3226</v>
      </c>
      <c r="G1528" s="206" t="s">
        <v>3221</v>
      </c>
      <c r="H1528" s="157" t="s">
        <v>1457</v>
      </c>
      <c r="I1528" s="155" t="s">
        <v>54</v>
      </c>
      <c r="J1528" s="128">
        <v>1091</v>
      </c>
      <c r="K1528" s="199">
        <v>70</v>
      </c>
      <c r="L1528" s="199">
        <v>4730</v>
      </c>
      <c r="M1528" s="199">
        <f t="shared" si="24"/>
        <v>331100</v>
      </c>
      <c r="N1528" s="157" t="s">
        <v>3564</v>
      </c>
      <c r="O1528" s="157">
        <v>162</v>
      </c>
      <c r="P1528" s="205"/>
      <c r="Q1528" s="205"/>
      <c r="R1528" s="205"/>
      <c r="S1528" s="206"/>
    </row>
    <row r="1529" spans="1:19" ht="29.1" customHeight="1">
      <c r="A1529" s="166">
        <v>1525</v>
      </c>
      <c r="B1529" s="206"/>
      <c r="C1529" s="206"/>
      <c r="D1529" s="206"/>
      <c r="E1529" s="206"/>
      <c r="F1529" s="166" t="s">
        <v>3226</v>
      </c>
      <c r="G1529" s="206" t="s">
        <v>3221</v>
      </c>
      <c r="H1529" s="157" t="s">
        <v>1462</v>
      </c>
      <c r="I1529" s="155" t="s">
        <v>54</v>
      </c>
      <c r="J1529" s="128">
        <v>1544</v>
      </c>
      <c r="K1529" s="199">
        <v>777</v>
      </c>
      <c r="L1529" s="199">
        <v>4250</v>
      </c>
      <c r="M1529" s="199">
        <f t="shared" si="24"/>
        <v>3302250</v>
      </c>
      <c r="N1529" s="157" t="s">
        <v>3230</v>
      </c>
      <c r="O1529" s="157" t="s">
        <v>1919</v>
      </c>
      <c r="P1529" s="205"/>
      <c r="Q1529" s="205"/>
      <c r="R1529" s="205"/>
      <c r="S1529" s="206"/>
    </row>
    <row r="1530" spans="1:19" ht="29.1" customHeight="1">
      <c r="A1530" s="166">
        <v>1526</v>
      </c>
      <c r="B1530" s="206"/>
      <c r="C1530" s="206"/>
      <c r="D1530" s="206"/>
      <c r="E1530" s="206"/>
      <c r="F1530" s="166" t="s">
        <v>3226</v>
      </c>
      <c r="G1530" s="206" t="s">
        <v>3221</v>
      </c>
      <c r="H1530" s="157" t="s">
        <v>1463</v>
      </c>
      <c r="I1530" s="155" t="s">
        <v>54</v>
      </c>
      <c r="J1530" s="128">
        <v>1038</v>
      </c>
      <c r="K1530" s="199">
        <v>11</v>
      </c>
      <c r="L1530" s="199">
        <v>4250</v>
      </c>
      <c r="M1530" s="199">
        <f t="shared" si="24"/>
        <v>46750</v>
      </c>
      <c r="N1530" s="157" t="s">
        <v>3563</v>
      </c>
      <c r="O1530" s="157" t="s">
        <v>1889</v>
      </c>
      <c r="P1530" s="205"/>
      <c r="Q1530" s="205"/>
      <c r="R1530" s="205"/>
      <c r="S1530" s="206"/>
    </row>
    <row r="1531" spans="1:19" ht="29.1" customHeight="1">
      <c r="A1531" s="166">
        <v>1527</v>
      </c>
      <c r="B1531" s="206"/>
      <c r="C1531" s="206"/>
      <c r="D1531" s="206"/>
      <c r="E1531" s="206"/>
      <c r="F1531" s="166" t="s">
        <v>3226</v>
      </c>
      <c r="G1531" s="206" t="s">
        <v>3221</v>
      </c>
      <c r="H1531" s="157" t="s">
        <v>1464</v>
      </c>
      <c r="I1531" s="155" t="s">
        <v>54</v>
      </c>
      <c r="J1531" s="128">
        <v>1035</v>
      </c>
      <c r="K1531" s="199">
        <v>870</v>
      </c>
      <c r="L1531" s="199">
        <v>4250</v>
      </c>
      <c r="M1531" s="199">
        <f t="shared" si="24"/>
        <v>3697500</v>
      </c>
      <c r="N1531" s="157" t="s">
        <v>3355</v>
      </c>
      <c r="O1531" s="157">
        <v>205</v>
      </c>
      <c r="P1531" s="205"/>
      <c r="Q1531" s="205"/>
      <c r="R1531" s="205"/>
      <c r="S1531" s="206"/>
    </row>
    <row r="1532" spans="1:19" ht="29.1" customHeight="1">
      <c r="A1532" s="166">
        <v>1528</v>
      </c>
      <c r="B1532" s="206"/>
      <c r="C1532" s="206"/>
      <c r="D1532" s="206"/>
      <c r="E1532" s="206"/>
      <c r="F1532" s="166" t="s">
        <v>3226</v>
      </c>
      <c r="G1532" s="206" t="s">
        <v>3221</v>
      </c>
      <c r="H1532" s="157" t="s">
        <v>1467</v>
      </c>
      <c r="I1532" s="155" t="s">
        <v>54</v>
      </c>
      <c r="J1532" s="128">
        <v>1289</v>
      </c>
      <c r="K1532" s="199">
        <v>217</v>
      </c>
      <c r="L1532" s="199">
        <v>4250</v>
      </c>
      <c r="M1532" s="199">
        <f t="shared" si="24"/>
        <v>922250</v>
      </c>
      <c r="N1532" s="157" t="s">
        <v>3390</v>
      </c>
      <c r="O1532" s="157">
        <v>1089</v>
      </c>
      <c r="P1532" s="205"/>
      <c r="Q1532" s="205"/>
      <c r="R1532" s="205"/>
      <c r="S1532" s="206"/>
    </row>
    <row r="1533" spans="1:19" ht="29.1" customHeight="1">
      <c r="A1533" s="166">
        <v>1529</v>
      </c>
      <c r="B1533" s="206"/>
      <c r="C1533" s="206"/>
      <c r="D1533" s="206"/>
      <c r="E1533" s="206"/>
      <c r="F1533" s="166" t="s">
        <v>3226</v>
      </c>
      <c r="G1533" s="206" t="s">
        <v>3221</v>
      </c>
      <c r="H1533" s="157" t="s">
        <v>1358</v>
      </c>
      <c r="I1533" s="155" t="s">
        <v>54</v>
      </c>
      <c r="J1533" s="128">
        <v>1828</v>
      </c>
      <c r="K1533" s="199">
        <v>154</v>
      </c>
      <c r="L1533" s="199">
        <v>4250</v>
      </c>
      <c r="M1533" s="199">
        <f t="shared" si="24"/>
        <v>654500</v>
      </c>
      <c r="N1533" s="157" t="s">
        <v>3329</v>
      </c>
      <c r="O1533" s="157" t="s">
        <v>1923</v>
      </c>
      <c r="P1533" s="205"/>
      <c r="Q1533" s="205"/>
      <c r="R1533" s="205"/>
      <c r="S1533" s="206"/>
    </row>
    <row r="1534" spans="1:19" ht="29.1" customHeight="1">
      <c r="A1534" s="166">
        <v>1530</v>
      </c>
      <c r="B1534" s="206"/>
      <c r="C1534" s="206"/>
      <c r="D1534" s="206"/>
      <c r="E1534" s="206"/>
      <c r="F1534" s="166" t="s">
        <v>3226</v>
      </c>
      <c r="G1534" s="206" t="s">
        <v>3221</v>
      </c>
      <c r="H1534" s="157" t="s">
        <v>1468</v>
      </c>
      <c r="I1534" s="155" t="s">
        <v>54</v>
      </c>
      <c r="J1534" s="128">
        <v>2502</v>
      </c>
      <c r="K1534" s="199">
        <v>501</v>
      </c>
      <c r="L1534" s="199">
        <v>4250</v>
      </c>
      <c r="M1534" s="199">
        <f t="shared" si="24"/>
        <v>2129250</v>
      </c>
      <c r="N1534" s="157" t="s">
        <v>3562</v>
      </c>
      <c r="O1534" s="157">
        <v>1263</v>
      </c>
      <c r="P1534" s="205"/>
      <c r="Q1534" s="205"/>
      <c r="R1534" s="205"/>
      <c r="S1534" s="206"/>
    </row>
    <row r="1535" spans="1:19" ht="29.1" customHeight="1">
      <c r="A1535" s="166">
        <v>1531</v>
      </c>
      <c r="B1535" s="206"/>
      <c r="C1535" s="206"/>
      <c r="D1535" s="206"/>
      <c r="E1535" s="206"/>
      <c r="F1535" s="166" t="s">
        <v>3226</v>
      </c>
      <c r="G1535" s="206" t="s">
        <v>3221</v>
      </c>
      <c r="H1535" s="157" t="s">
        <v>1490</v>
      </c>
      <c r="I1535" s="155" t="s">
        <v>55</v>
      </c>
      <c r="J1535" s="128">
        <v>2811</v>
      </c>
      <c r="K1535" s="199">
        <v>1508</v>
      </c>
      <c r="L1535" s="199">
        <v>5600</v>
      </c>
      <c r="M1535" s="199">
        <f t="shared" si="24"/>
        <v>8444800</v>
      </c>
      <c r="N1535" s="157" t="s">
        <v>3561</v>
      </c>
      <c r="O1535" s="157" t="s">
        <v>1954</v>
      </c>
      <c r="P1535" s="205"/>
      <c r="Q1535" s="205"/>
      <c r="R1535" s="205"/>
      <c r="S1535" s="206"/>
    </row>
    <row r="1536" spans="1:19" ht="29.1" customHeight="1">
      <c r="A1536" s="166">
        <v>1532</v>
      </c>
      <c r="B1536" s="206"/>
      <c r="C1536" s="206"/>
      <c r="D1536" s="206"/>
      <c r="E1536" s="206"/>
      <c r="F1536" s="166" t="s">
        <v>3226</v>
      </c>
      <c r="G1536" s="206" t="s">
        <v>3221</v>
      </c>
      <c r="H1536" s="157" t="s">
        <v>1489</v>
      </c>
      <c r="I1536" s="155" t="s">
        <v>55</v>
      </c>
      <c r="J1536" s="128">
        <v>86</v>
      </c>
      <c r="K1536" s="199">
        <v>53</v>
      </c>
      <c r="L1536" s="199">
        <v>5600</v>
      </c>
      <c r="M1536" s="199">
        <f t="shared" si="24"/>
        <v>296800</v>
      </c>
      <c r="N1536" s="157" t="s">
        <v>3191</v>
      </c>
      <c r="O1536" s="157">
        <v>0</v>
      </c>
      <c r="P1536" s="205"/>
      <c r="Q1536" s="205"/>
      <c r="R1536" s="205"/>
      <c r="S1536" s="206"/>
    </row>
    <row r="1537" spans="1:19" ht="29.1" customHeight="1">
      <c r="A1537" s="166">
        <v>1533</v>
      </c>
      <c r="B1537" s="206"/>
      <c r="C1537" s="206"/>
      <c r="D1537" s="206"/>
      <c r="E1537" s="206"/>
      <c r="F1537" s="166" t="s">
        <v>3226</v>
      </c>
      <c r="G1537" s="206" t="s">
        <v>3221</v>
      </c>
      <c r="H1537" s="157" t="s">
        <v>3163</v>
      </c>
      <c r="I1537" s="155" t="s">
        <v>54</v>
      </c>
      <c r="J1537" s="128">
        <v>355</v>
      </c>
      <c r="K1537" s="199">
        <v>1</v>
      </c>
      <c r="L1537" s="199">
        <v>1840</v>
      </c>
      <c r="M1537" s="199">
        <f t="shared" si="24"/>
        <v>1840</v>
      </c>
      <c r="N1537" s="157" t="s">
        <v>3191</v>
      </c>
      <c r="O1537" s="157"/>
      <c r="P1537" s="205"/>
      <c r="Q1537" s="205"/>
      <c r="R1537" s="205"/>
      <c r="S1537" s="206"/>
    </row>
    <row r="1538" spans="1:19" ht="29.1" customHeight="1">
      <c r="A1538" s="166">
        <v>1534</v>
      </c>
      <c r="B1538" s="206"/>
      <c r="C1538" s="206"/>
      <c r="D1538" s="206"/>
      <c r="E1538" s="206"/>
      <c r="F1538" s="166" t="s">
        <v>3226</v>
      </c>
      <c r="G1538" s="206" t="s">
        <v>3221</v>
      </c>
      <c r="H1538" s="157" t="s">
        <v>1492</v>
      </c>
      <c r="I1538" s="155" t="s">
        <v>54</v>
      </c>
      <c r="J1538" s="128">
        <v>967</v>
      </c>
      <c r="K1538" s="199">
        <v>509</v>
      </c>
      <c r="L1538" s="199">
        <v>5600</v>
      </c>
      <c r="M1538" s="199">
        <f t="shared" si="24"/>
        <v>2850400</v>
      </c>
      <c r="N1538" s="157" t="s">
        <v>3356</v>
      </c>
      <c r="O1538" s="157" t="s">
        <v>3979</v>
      </c>
      <c r="P1538" s="205"/>
      <c r="Q1538" s="205"/>
      <c r="R1538" s="205"/>
      <c r="S1538" s="206"/>
    </row>
    <row r="1539" spans="1:19" ht="29.1" customHeight="1">
      <c r="A1539" s="166">
        <v>1535</v>
      </c>
      <c r="B1539" s="206"/>
      <c r="C1539" s="206"/>
      <c r="D1539" s="206"/>
      <c r="E1539" s="206"/>
      <c r="F1539" s="166" t="s">
        <v>3226</v>
      </c>
      <c r="G1539" s="206" t="s">
        <v>3221</v>
      </c>
      <c r="H1539" s="157" t="s">
        <v>1493</v>
      </c>
      <c r="I1539" s="155" t="s">
        <v>54</v>
      </c>
      <c r="J1539" s="128">
        <v>1514</v>
      </c>
      <c r="K1539" s="199">
        <v>1514</v>
      </c>
      <c r="L1539" s="199">
        <v>4420</v>
      </c>
      <c r="M1539" s="199">
        <f t="shared" si="24"/>
        <v>6691880</v>
      </c>
      <c r="N1539" s="157" t="s">
        <v>3356</v>
      </c>
      <c r="O1539" s="157" t="s">
        <v>1951</v>
      </c>
      <c r="P1539" s="205"/>
      <c r="Q1539" s="205"/>
      <c r="R1539" s="205"/>
      <c r="S1539" s="206"/>
    </row>
    <row r="1540" spans="1:19" ht="29.1" customHeight="1">
      <c r="A1540" s="166">
        <v>1536</v>
      </c>
      <c r="B1540" s="206"/>
      <c r="C1540" s="206"/>
      <c r="D1540" s="206"/>
      <c r="E1540" s="206"/>
      <c r="F1540" s="166" t="s">
        <v>3226</v>
      </c>
      <c r="G1540" s="206" t="s">
        <v>3221</v>
      </c>
      <c r="H1540" s="157" t="s">
        <v>1495</v>
      </c>
      <c r="I1540" s="155" t="s">
        <v>55</v>
      </c>
      <c r="J1540" s="128">
        <v>221</v>
      </c>
      <c r="K1540" s="199">
        <v>150</v>
      </c>
      <c r="L1540" s="199">
        <v>3400</v>
      </c>
      <c r="M1540" s="199">
        <f t="shared" si="24"/>
        <v>510000</v>
      </c>
      <c r="N1540" s="157" t="s">
        <v>3278</v>
      </c>
      <c r="O1540" s="157" t="s">
        <v>3980</v>
      </c>
      <c r="P1540" s="205"/>
      <c r="Q1540" s="205"/>
      <c r="R1540" s="205"/>
      <c r="S1540" s="206"/>
    </row>
    <row r="1541" spans="1:19" ht="29.1" customHeight="1">
      <c r="A1541" s="166">
        <v>1537</v>
      </c>
      <c r="B1541" s="206"/>
      <c r="C1541" s="206"/>
      <c r="D1541" s="206"/>
      <c r="E1541" s="206"/>
      <c r="F1541" s="166" t="s">
        <v>3226</v>
      </c>
      <c r="G1541" s="206" t="s">
        <v>3221</v>
      </c>
      <c r="H1541" s="157" t="s">
        <v>1494</v>
      </c>
      <c r="I1541" s="155" t="s">
        <v>54</v>
      </c>
      <c r="J1541" s="128">
        <v>340</v>
      </c>
      <c r="K1541" s="128">
        <v>340</v>
      </c>
      <c r="L1541" s="128">
        <v>3470</v>
      </c>
      <c r="M1541" s="199">
        <f t="shared" si="24"/>
        <v>1179800</v>
      </c>
      <c r="N1541" s="157" t="s">
        <v>3560</v>
      </c>
      <c r="O1541" s="157" t="s">
        <v>1956</v>
      </c>
      <c r="P1541" s="205"/>
      <c r="Q1541" s="205"/>
      <c r="R1541" s="205"/>
      <c r="S1541" s="206"/>
    </row>
    <row r="1542" spans="1:19" ht="29.1" customHeight="1">
      <c r="A1542" s="166">
        <v>1538</v>
      </c>
      <c r="B1542" s="206"/>
      <c r="C1542" s="206"/>
      <c r="D1542" s="206"/>
      <c r="E1542" s="206"/>
      <c r="F1542" s="166" t="s">
        <v>3226</v>
      </c>
      <c r="G1542" s="206" t="s">
        <v>3221</v>
      </c>
      <c r="H1542" s="157" t="s">
        <v>1497</v>
      </c>
      <c r="I1542" s="155" t="s">
        <v>54</v>
      </c>
      <c r="J1542" s="128">
        <v>371</v>
      </c>
      <c r="K1542" s="199">
        <v>13</v>
      </c>
      <c r="L1542" s="199">
        <v>5150</v>
      </c>
      <c r="M1542" s="199">
        <f t="shared" si="24"/>
        <v>66950</v>
      </c>
      <c r="N1542" s="157" t="s">
        <v>3191</v>
      </c>
      <c r="O1542" s="157">
        <v>0</v>
      </c>
      <c r="P1542" s="205"/>
      <c r="Q1542" s="205"/>
      <c r="R1542" s="205"/>
      <c r="S1542" s="206"/>
    </row>
    <row r="1543" spans="1:19" ht="29.1" customHeight="1">
      <c r="A1543" s="166">
        <v>1539</v>
      </c>
      <c r="B1543" s="206"/>
      <c r="C1543" s="206"/>
      <c r="D1543" s="206"/>
      <c r="E1543" s="206"/>
      <c r="F1543" s="166" t="s">
        <v>3226</v>
      </c>
      <c r="G1543" s="206" t="s">
        <v>3221</v>
      </c>
      <c r="H1543" s="157" t="s">
        <v>1498</v>
      </c>
      <c r="I1543" s="155" t="s">
        <v>54</v>
      </c>
      <c r="J1543" s="128">
        <v>684</v>
      </c>
      <c r="K1543" s="199">
        <v>242</v>
      </c>
      <c r="L1543" s="199">
        <v>1740</v>
      </c>
      <c r="M1543" s="199">
        <f t="shared" si="24"/>
        <v>421080</v>
      </c>
      <c r="N1543" s="157" t="s">
        <v>3191</v>
      </c>
      <c r="O1543" s="157">
        <v>0</v>
      </c>
      <c r="P1543" s="205"/>
      <c r="Q1543" s="205"/>
      <c r="R1543" s="205"/>
      <c r="S1543" s="206"/>
    </row>
    <row r="1544" spans="1:19" ht="29.1" customHeight="1">
      <c r="A1544" s="166">
        <v>1540</v>
      </c>
      <c r="B1544" s="206"/>
      <c r="C1544" s="206"/>
      <c r="D1544" s="206"/>
      <c r="E1544" s="206"/>
      <c r="F1544" s="166" t="s">
        <v>3226</v>
      </c>
      <c r="G1544" s="206" t="s">
        <v>3221</v>
      </c>
      <c r="H1544" s="157" t="s">
        <v>1496</v>
      </c>
      <c r="I1544" s="155" t="s">
        <v>54</v>
      </c>
      <c r="J1544" s="128">
        <v>2396</v>
      </c>
      <c r="K1544" s="199">
        <v>507</v>
      </c>
      <c r="L1544" s="199">
        <v>4580</v>
      </c>
      <c r="M1544" s="199">
        <f t="shared" si="24"/>
        <v>2322060</v>
      </c>
      <c r="N1544" s="157" t="s">
        <v>3278</v>
      </c>
      <c r="O1544" s="157" t="s">
        <v>3980</v>
      </c>
      <c r="P1544" s="205"/>
      <c r="Q1544" s="205"/>
      <c r="R1544" s="205"/>
      <c r="S1544" s="206"/>
    </row>
    <row r="1545" spans="1:19" ht="29.1" customHeight="1">
      <c r="A1545" s="166">
        <v>1541</v>
      </c>
      <c r="B1545" s="206"/>
      <c r="C1545" s="206"/>
      <c r="D1545" s="206"/>
      <c r="E1545" s="206"/>
      <c r="F1545" s="166" t="s">
        <v>3226</v>
      </c>
      <c r="G1545" s="206" t="s">
        <v>3221</v>
      </c>
      <c r="H1545" s="157" t="s">
        <v>1500</v>
      </c>
      <c r="I1545" s="155" t="s">
        <v>54</v>
      </c>
      <c r="J1545" s="128">
        <v>626</v>
      </c>
      <c r="K1545" s="199">
        <v>198</v>
      </c>
      <c r="L1545" s="199">
        <v>1740</v>
      </c>
      <c r="M1545" s="199">
        <f t="shared" si="24"/>
        <v>344520</v>
      </c>
      <c r="N1545" s="157" t="s">
        <v>3191</v>
      </c>
      <c r="O1545" s="157">
        <v>0</v>
      </c>
      <c r="P1545" s="205"/>
      <c r="Q1545" s="205"/>
      <c r="R1545" s="205"/>
      <c r="S1545" s="206"/>
    </row>
    <row r="1546" spans="1:19" ht="29.1" customHeight="1">
      <c r="A1546" s="166">
        <v>1542</v>
      </c>
      <c r="B1546" s="206"/>
      <c r="C1546" s="206"/>
      <c r="D1546" s="206"/>
      <c r="E1546" s="206"/>
      <c r="F1546" s="166" t="s">
        <v>3226</v>
      </c>
      <c r="G1546" s="206" t="s">
        <v>3221</v>
      </c>
      <c r="H1546" s="157" t="s">
        <v>1499</v>
      </c>
      <c r="I1546" s="155" t="s">
        <v>54</v>
      </c>
      <c r="J1546" s="128">
        <v>1212</v>
      </c>
      <c r="K1546" s="199">
        <v>894</v>
      </c>
      <c r="L1546" s="199">
        <v>4320</v>
      </c>
      <c r="M1546" s="199">
        <f t="shared" si="24"/>
        <v>3862080</v>
      </c>
      <c r="N1546" s="157" t="s">
        <v>3558</v>
      </c>
      <c r="O1546" s="157" t="s">
        <v>1940</v>
      </c>
      <c r="P1546" s="205"/>
      <c r="Q1546" s="205"/>
      <c r="R1546" s="205"/>
      <c r="S1546" s="206"/>
    </row>
    <row r="1547" spans="1:19" ht="29.1" customHeight="1">
      <c r="A1547" s="166">
        <v>1543</v>
      </c>
      <c r="B1547" s="206"/>
      <c r="C1547" s="206"/>
      <c r="D1547" s="206"/>
      <c r="E1547" s="206"/>
      <c r="F1547" s="166" t="s">
        <v>3226</v>
      </c>
      <c r="G1547" s="206" t="s">
        <v>3221</v>
      </c>
      <c r="H1547" s="157" t="s">
        <v>1501</v>
      </c>
      <c r="I1547" s="155" t="s">
        <v>54</v>
      </c>
      <c r="J1547" s="128">
        <v>1418</v>
      </c>
      <c r="K1547" s="199">
        <v>58</v>
      </c>
      <c r="L1547" s="199">
        <v>3400</v>
      </c>
      <c r="M1547" s="199">
        <f t="shared" si="24"/>
        <v>197200</v>
      </c>
      <c r="N1547" s="157" t="s">
        <v>3473</v>
      </c>
      <c r="O1547" s="157">
        <v>1221</v>
      </c>
      <c r="P1547" s="205"/>
      <c r="Q1547" s="205"/>
      <c r="R1547" s="205"/>
      <c r="S1547" s="206"/>
    </row>
    <row r="1548" spans="1:19" ht="29.1" customHeight="1">
      <c r="A1548" s="166">
        <v>1544</v>
      </c>
      <c r="B1548" s="206"/>
      <c r="C1548" s="206"/>
      <c r="D1548" s="206"/>
      <c r="E1548" s="206"/>
      <c r="F1548" s="166" t="s">
        <v>3226</v>
      </c>
      <c r="G1548" s="206" t="s">
        <v>3221</v>
      </c>
      <c r="H1548" s="157" t="s">
        <v>1478</v>
      </c>
      <c r="I1548" s="155" t="s">
        <v>54</v>
      </c>
      <c r="J1548" s="128">
        <v>2436</v>
      </c>
      <c r="K1548" s="199">
        <v>2079</v>
      </c>
      <c r="L1548" s="199">
        <v>3440</v>
      </c>
      <c r="M1548" s="199">
        <f t="shared" si="24"/>
        <v>7151760</v>
      </c>
      <c r="N1548" s="157" t="s">
        <v>3559</v>
      </c>
      <c r="O1548" s="157" t="s">
        <v>1942</v>
      </c>
      <c r="P1548" s="205"/>
      <c r="Q1548" s="205"/>
      <c r="R1548" s="205"/>
      <c r="S1548" s="206"/>
    </row>
    <row r="1549" spans="1:19" ht="29.1" customHeight="1">
      <c r="A1549" s="166">
        <v>1545</v>
      </c>
      <c r="B1549" s="206"/>
      <c r="C1549" s="206"/>
      <c r="D1549" s="206"/>
      <c r="E1549" s="206"/>
      <c r="F1549" s="166" t="s">
        <v>3226</v>
      </c>
      <c r="G1549" s="206" t="s">
        <v>3221</v>
      </c>
      <c r="H1549" s="157" t="s">
        <v>1477</v>
      </c>
      <c r="I1549" s="155" t="s">
        <v>54</v>
      </c>
      <c r="J1549" s="128">
        <v>1765</v>
      </c>
      <c r="K1549" s="199">
        <v>314</v>
      </c>
      <c r="L1549" s="199">
        <v>3470</v>
      </c>
      <c r="M1549" s="199">
        <f t="shared" si="24"/>
        <v>1089580</v>
      </c>
      <c r="N1549" s="157" t="s">
        <v>3558</v>
      </c>
      <c r="O1549" s="157" t="s">
        <v>1940</v>
      </c>
      <c r="P1549" s="205"/>
      <c r="Q1549" s="205"/>
      <c r="R1549" s="205"/>
      <c r="S1549" s="206"/>
    </row>
    <row r="1550" spans="1:19" ht="29.1" customHeight="1">
      <c r="A1550" s="166">
        <v>1546</v>
      </c>
      <c r="B1550" s="206"/>
      <c r="C1550" s="206"/>
      <c r="D1550" s="206"/>
      <c r="E1550" s="206"/>
      <c r="F1550" s="166" t="s">
        <v>3226</v>
      </c>
      <c r="G1550" s="206" t="s">
        <v>3221</v>
      </c>
      <c r="H1550" s="157" t="s">
        <v>1476</v>
      </c>
      <c r="I1550" s="155" t="s">
        <v>54</v>
      </c>
      <c r="J1550" s="128">
        <v>1263</v>
      </c>
      <c r="K1550" s="199">
        <v>177</v>
      </c>
      <c r="L1550" s="199">
        <v>3100</v>
      </c>
      <c r="M1550" s="199">
        <f t="shared" si="24"/>
        <v>548700</v>
      </c>
      <c r="N1550" s="157" t="s">
        <v>3486</v>
      </c>
      <c r="O1550" s="157" t="s">
        <v>1939</v>
      </c>
      <c r="P1550" s="205"/>
      <c r="Q1550" s="205"/>
      <c r="R1550" s="205"/>
      <c r="S1550" s="206"/>
    </row>
    <row r="1551" spans="1:19" ht="29.1" customHeight="1">
      <c r="A1551" s="166">
        <v>1547</v>
      </c>
      <c r="B1551" s="206"/>
      <c r="C1551" s="206"/>
      <c r="D1551" s="206"/>
      <c r="E1551" s="206"/>
      <c r="F1551" s="166" t="s">
        <v>3226</v>
      </c>
      <c r="G1551" s="206" t="s">
        <v>3221</v>
      </c>
      <c r="H1551" s="157" t="s">
        <v>1475</v>
      </c>
      <c r="I1551" s="155" t="s">
        <v>55</v>
      </c>
      <c r="J1551" s="128">
        <v>1134</v>
      </c>
      <c r="K1551" s="199">
        <v>669</v>
      </c>
      <c r="L1551" s="199">
        <v>3870</v>
      </c>
      <c r="M1551" s="199">
        <f t="shared" si="24"/>
        <v>2589030</v>
      </c>
      <c r="N1551" s="157" t="s">
        <v>3486</v>
      </c>
      <c r="O1551" s="157" t="s">
        <v>3981</v>
      </c>
      <c r="P1551" s="205"/>
      <c r="Q1551" s="205"/>
      <c r="R1551" s="205"/>
      <c r="S1551" s="206"/>
    </row>
    <row r="1552" spans="1:19" ht="29.1" customHeight="1">
      <c r="A1552" s="166">
        <v>1548</v>
      </c>
      <c r="B1552" s="206"/>
      <c r="C1552" s="206"/>
      <c r="D1552" s="206"/>
      <c r="E1552" s="206"/>
      <c r="F1552" s="166" t="s">
        <v>3226</v>
      </c>
      <c r="G1552" s="206" t="s">
        <v>3221</v>
      </c>
      <c r="H1552" s="157" t="s">
        <v>1459</v>
      </c>
      <c r="I1552" s="155" t="s">
        <v>54</v>
      </c>
      <c r="J1552" s="128">
        <v>1643</v>
      </c>
      <c r="K1552" s="199">
        <v>1286</v>
      </c>
      <c r="L1552" s="199">
        <v>4250</v>
      </c>
      <c r="M1552" s="199">
        <f t="shared" si="24"/>
        <v>5465500</v>
      </c>
      <c r="N1552" s="157" t="s">
        <v>3557</v>
      </c>
      <c r="O1552" s="157" t="s">
        <v>1915</v>
      </c>
      <c r="P1552" s="205"/>
      <c r="Q1552" s="205"/>
      <c r="R1552" s="205"/>
      <c r="S1552" s="206"/>
    </row>
    <row r="1553" spans="1:19" ht="29.1" customHeight="1">
      <c r="A1553" s="166">
        <v>1549</v>
      </c>
      <c r="B1553" s="206"/>
      <c r="C1553" s="206"/>
      <c r="D1553" s="206"/>
      <c r="E1553" s="206"/>
      <c r="F1553" s="166" t="s">
        <v>3226</v>
      </c>
      <c r="G1553" s="206" t="s">
        <v>3221</v>
      </c>
      <c r="H1553" s="157" t="s">
        <v>1460</v>
      </c>
      <c r="I1553" s="155" t="s">
        <v>54</v>
      </c>
      <c r="J1553" s="128">
        <v>2561</v>
      </c>
      <c r="K1553" s="199">
        <v>148</v>
      </c>
      <c r="L1553" s="199">
        <v>5600</v>
      </c>
      <c r="M1553" s="199">
        <f t="shared" si="24"/>
        <v>828800</v>
      </c>
      <c r="N1553" s="157" t="s">
        <v>3325</v>
      </c>
      <c r="O1553" s="157" t="s">
        <v>1905</v>
      </c>
      <c r="P1553" s="205"/>
      <c r="Q1553" s="205"/>
      <c r="R1553" s="205"/>
      <c r="S1553" s="206"/>
    </row>
    <row r="1554" spans="1:19" ht="29.1" customHeight="1">
      <c r="A1554" s="166">
        <v>1550</v>
      </c>
      <c r="B1554" s="206"/>
      <c r="C1554" s="206"/>
      <c r="D1554" s="206"/>
      <c r="E1554" s="206"/>
      <c r="F1554" s="166" t="s">
        <v>3226</v>
      </c>
      <c r="G1554" s="206" t="s">
        <v>3221</v>
      </c>
      <c r="H1554" s="157" t="s">
        <v>1461</v>
      </c>
      <c r="I1554" s="155" t="s">
        <v>54</v>
      </c>
      <c r="J1554" s="128">
        <v>1289</v>
      </c>
      <c r="K1554" s="199">
        <v>546</v>
      </c>
      <c r="L1554" s="199">
        <v>4250</v>
      </c>
      <c r="M1554" s="199">
        <f t="shared" si="24"/>
        <v>2320500</v>
      </c>
      <c r="N1554" s="157" t="s">
        <v>3447</v>
      </c>
      <c r="O1554" s="157" t="s">
        <v>1918</v>
      </c>
      <c r="P1554" s="205"/>
      <c r="Q1554" s="205"/>
      <c r="R1554" s="205"/>
      <c r="S1554" s="206"/>
    </row>
    <row r="1555" spans="1:19" ht="29.1" customHeight="1">
      <c r="A1555" s="166">
        <v>1551</v>
      </c>
      <c r="B1555" s="206"/>
      <c r="C1555" s="206"/>
      <c r="D1555" s="206"/>
      <c r="E1555" s="206"/>
      <c r="F1555" s="166" t="s">
        <v>3226</v>
      </c>
      <c r="G1555" s="206" t="s">
        <v>3221</v>
      </c>
      <c r="H1555" s="157" t="s">
        <v>1465</v>
      </c>
      <c r="I1555" s="155" t="s">
        <v>54</v>
      </c>
      <c r="J1555" s="128">
        <v>1365</v>
      </c>
      <c r="K1555" s="199">
        <v>306</v>
      </c>
      <c r="L1555" s="199">
        <v>5600</v>
      </c>
      <c r="M1555" s="199">
        <f t="shared" si="24"/>
        <v>1713600</v>
      </c>
      <c r="N1555" s="157" t="s">
        <v>3556</v>
      </c>
      <c r="O1555" s="157" t="s">
        <v>1921</v>
      </c>
      <c r="P1555" s="205"/>
      <c r="Q1555" s="205"/>
      <c r="R1555" s="205"/>
      <c r="S1555" s="206"/>
    </row>
    <row r="1556" spans="1:19" ht="29.1" customHeight="1">
      <c r="A1556" s="166">
        <v>1552</v>
      </c>
      <c r="B1556" s="206"/>
      <c r="C1556" s="206"/>
      <c r="D1556" s="206"/>
      <c r="E1556" s="206"/>
      <c r="F1556" s="166" t="s">
        <v>3226</v>
      </c>
      <c r="G1556" s="206" t="s">
        <v>3221</v>
      </c>
      <c r="H1556" s="157" t="s">
        <v>1466</v>
      </c>
      <c r="I1556" s="155" t="s">
        <v>54</v>
      </c>
      <c r="J1556" s="128">
        <v>1478</v>
      </c>
      <c r="K1556" s="199">
        <v>892</v>
      </c>
      <c r="L1556" s="199">
        <v>5600</v>
      </c>
      <c r="M1556" s="199">
        <f t="shared" si="24"/>
        <v>4995200</v>
      </c>
      <c r="N1556" s="157" t="s">
        <v>3555</v>
      </c>
      <c r="O1556" s="157" t="s">
        <v>3982</v>
      </c>
      <c r="P1556" s="205"/>
      <c r="Q1556" s="205"/>
      <c r="R1556" s="205"/>
      <c r="S1556" s="206"/>
    </row>
    <row r="1557" spans="1:19" ht="29.1" customHeight="1">
      <c r="A1557" s="166">
        <v>1553</v>
      </c>
      <c r="B1557" s="206"/>
      <c r="C1557" s="206"/>
      <c r="D1557" s="206"/>
      <c r="E1557" s="206"/>
      <c r="F1557" s="166" t="s">
        <v>3226</v>
      </c>
      <c r="G1557" s="206" t="s">
        <v>3221</v>
      </c>
      <c r="H1557" s="158" t="s">
        <v>3165</v>
      </c>
      <c r="I1557" s="155" t="s">
        <v>166</v>
      </c>
      <c r="J1557" s="128">
        <v>3280</v>
      </c>
      <c r="K1557" s="199">
        <v>168</v>
      </c>
      <c r="L1557" s="199">
        <v>1840</v>
      </c>
      <c r="M1557" s="199">
        <f t="shared" si="24"/>
        <v>309120</v>
      </c>
      <c r="N1557" s="157" t="s">
        <v>3191</v>
      </c>
      <c r="O1557" s="157">
        <v>0</v>
      </c>
      <c r="P1557" s="205"/>
      <c r="Q1557" s="205"/>
      <c r="R1557" s="205"/>
      <c r="S1557" s="206"/>
    </row>
    <row r="1558" spans="1:19" ht="29.1" customHeight="1">
      <c r="A1558" s="166">
        <v>1554</v>
      </c>
      <c r="B1558" s="206"/>
      <c r="C1558" s="206"/>
      <c r="D1558" s="206"/>
      <c r="E1558" s="206"/>
      <c r="F1558" s="166" t="s">
        <v>3226</v>
      </c>
      <c r="G1558" s="206" t="s">
        <v>3221</v>
      </c>
      <c r="H1558" s="157" t="s">
        <v>1470</v>
      </c>
      <c r="I1558" s="155" t="s">
        <v>54</v>
      </c>
      <c r="J1558" s="128">
        <v>1583</v>
      </c>
      <c r="K1558" s="199">
        <v>1341</v>
      </c>
      <c r="L1558" s="199">
        <v>5600</v>
      </c>
      <c r="M1558" s="199">
        <f t="shared" si="24"/>
        <v>7509600</v>
      </c>
      <c r="N1558" s="157" t="s">
        <v>1817</v>
      </c>
      <c r="O1558" s="157" t="s">
        <v>1819</v>
      </c>
      <c r="P1558" s="205"/>
      <c r="Q1558" s="205"/>
      <c r="R1558" s="205"/>
      <c r="S1558" s="206"/>
    </row>
    <row r="1559" spans="1:19" ht="29.1" customHeight="1">
      <c r="A1559" s="166">
        <v>1555</v>
      </c>
      <c r="B1559" s="206"/>
      <c r="C1559" s="206"/>
      <c r="D1559" s="206"/>
      <c r="E1559" s="206"/>
      <c r="F1559" s="166" t="s">
        <v>3226</v>
      </c>
      <c r="G1559" s="206" t="s">
        <v>3221</v>
      </c>
      <c r="H1559" s="157" t="s">
        <v>1469</v>
      </c>
      <c r="I1559" s="155" t="s">
        <v>119</v>
      </c>
      <c r="J1559" s="128">
        <v>258</v>
      </c>
      <c r="K1559" s="199">
        <v>116</v>
      </c>
      <c r="L1559" s="199">
        <v>1840</v>
      </c>
      <c r="M1559" s="199">
        <f t="shared" si="24"/>
        <v>213440</v>
      </c>
      <c r="N1559" s="157" t="s">
        <v>3179</v>
      </c>
      <c r="O1559" s="157">
        <v>0</v>
      </c>
      <c r="P1559" s="205"/>
      <c r="Q1559" s="205"/>
      <c r="R1559" s="205"/>
      <c r="S1559" s="206"/>
    </row>
    <row r="1560" spans="1:19" ht="29.1" customHeight="1">
      <c r="A1560" s="166">
        <v>1556</v>
      </c>
      <c r="B1560" s="206"/>
      <c r="C1560" s="206"/>
      <c r="D1560" s="206"/>
      <c r="E1560" s="206"/>
      <c r="F1560" s="166" t="s">
        <v>3226</v>
      </c>
      <c r="G1560" s="206" t="s">
        <v>3221</v>
      </c>
      <c r="H1560" s="157" t="s">
        <v>1491</v>
      </c>
      <c r="I1560" s="155" t="s">
        <v>55</v>
      </c>
      <c r="J1560" s="128">
        <v>23</v>
      </c>
      <c r="K1560" s="128">
        <v>23</v>
      </c>
      <c r="L1560" s="128">
        <v>5020</v>
      </c>
      <c r="M1560" s="199">
        <f t="shared" si="24"/>
        <v>115460</v>
      </c>
      <c r="N1560" s="157" t="s">
        <v>3191</v>
      </c>
      <c r="O1560" s="157">
        <v>0</v>
      </c>
      <c r="P1560" s="205"/>
      <c r="Q1560" s="205"/>
      <c r="R1560" s="205"/>
      <c r="S1560" s="206"/>
    </row>
    <row r="1561" spans="1:19" ht="29.1" customHeight="1">
      <c r="A1561" s="166">
        <v>1557</v>
      </c>
      <c r="B1561" s="206"/>
      <c r="C1561" s="206"/>
      <c r="D1561" s="206"/>
      <c r="E1561" s="206"/>
      <c r="F1561" s="166" t="s">
        <v>3226</v>
      </c>
      <c r="G1561" s="206" t="s">
        <v>3221</v>
      </c>
      <c r="H1561" s="157" t="s">
        <v>1472</v>
      </c>
      <c r="I1561" s="155" t="s">
        <v>55</v>
      </c>
      <c r="J1561" s="128">
        <v>739</v>
      </c>
      <c r="K1561" s="199">
        <v>636</v>
      </c>
      <c r="L1561" s="199">
        <v>1840</v>
      </c>
      <c r="M1561" s="199">
        <f t="shared" ref="M1561:M1624" si="25">K1561*L1561</f>
        <v>1170240</v>
      </c>
      <c r="N1561" s="157" t="s">
        <v>3327</v>
      </c>
      <c r="O1561" s="157" t="s">
        <v>3983</v>
      </c>
      <c r="P1561" s="205"/>
      <c r="Q1561" s="205"/>
      <c r="R1561" s="205"/>
      <c r="S1561" s="206"/>
    </row>
    <row r="1562" spans="1:19" ht="29.1" customHeight="1">
      <c r="A1562" s="166">
        <v>1558</v>
      </c>
      <c r="B1562" s="206"/>
      <c r="C1562" s="206"/>
      <c r="D1562" s="206"/>
      <c r="E1562" s="206"/>
      <c r="F1562" s="166" t="s">
        <v>3226</v>
      </c>
      <c r="G1562" s="206" t="s">
        <v>3221</v>
      </c>
      <c r="H1562" s="157" t="s">
        <v>1471</v>
      </c>
      <c r="I1562" s="155" t="s">
        <v>119</v>
      </c>
      <c r="J1562" s="128">
        <v>106</v>
      </c>
      <c r="K1562" s="128">
        <v>106</v>
      </c>
      <c r="L1562" s="128">
        <v>1840</v>
      </c>
      <c r="M1562" s="199">
        <f t="shared" si="25"/>
        <v>195040</v>
      </c>
      <c r="N1562" s="157" t="s">
        <v>3327</v>
      </c>
      <c r="O1562" s="157" t="s">
        <v>3983</v>
      </c>
      <c r="P1562" s="205"/>
      <c r="Q1562" s="205"/>
      <c r="R1562" s="205"/>
      <c r="S1562" s="206"/>
    </row>
    <row r="1563" spans="1:19" ht="29.1" customHeight="1">
      <c r="A1563" s="166">
        <v>1559</v>
      </c>
      <c r="B1563" s="206"/>
      <c r="C1563" s="206"/>
      <c r="D1563" s="206"/>
      <c r="E1563" s="206"/>
      <c r="F1563" s="166" t="s">
        <v>3226</v>
      </c>
      <c r="G1563" s="206" t="s">
        <v>3221</v>
      </c>
      <c r="H1563" s="157" t="s">
        <v>1473</v>
      </c>
      <c r="I1563" s="155" t="s">
        <v>55</v>
      </c>
      <c r="J1563" s="128">
        <v>2745</v>
      </c>
      <c r="K1563" s="199">
        <v>96</v>
      </c>
      <c r="L1563" s="199">
        <v>5600</v>
      </c>
      <c r="M1563" s="199">
        <f t="shared" si="25"/>
        <v>537600</v>
      </c>
      <c r="N1563" s="157" t="s">
        <v>3327</v>
      </c>
      <c r="O1563" s="157" t="s">
        <v>3983</v>
      </c>
      <c r="P1563" s="205"/>
      <c r="Q1563" s="205"/>
      <c r="R1563" s="205"/>
      <c r="S1563" s="206"/>
    </row>
    <row r="1564" spans="1:19" ht="29.1" customHeight="1">
      <c r="A1564" s="166">
        <v>1560</v>
      </c>
      <c r="B1564" s="206"/>
      <c r="C1564" s="206"/>
      <c r="D1564" s="206"/>
      <c r="E1564" s="206"/>
      <c r="F1564" s="166" t="s">
        <v>3226</v>
      </c>
      <c r="G1564" s="206" t="s">
        <v>3221</v>
      </c>
      <c r="H1564" s="157" t="s">
        <v>1486</v>
      </c>
      <c r="I1564" s="155" t="s">
        <v>55</v>
      </c>
      <c r="J1564" s="128">
        <v>387</v>
      </c>
      <c r="K1564" s="128">
        <v>387</v>
      </c>
      <c r="L1564" s="128">
        <v>5600</v>
      </c>
      <c r="M1564" s="199">
        <f t="shared" si="25"/>
        <v>2167200</v>
      </c>
      <c r="N1564" s="157" t="s">
        <v>3554</v>
      </c>
      <c r="O1564" s="157" t="s">
        <v>1953</v>
      </c>
      <c r="P1564" s="205"/>
      <c r="Q1564" s="205"/>
      <c r="R1564" s="205"/>
      <c r="S1564" s="206"/>
    </row>
    <row r="1565" spans="1:19" ht="29.1" customHeight="1">
      <c r="A1565" s="166">
        <v>1561</v>
      </c>
      <c r="B1565" s="206"/>
      <c r="C1565" s="206"/>
      <c r="D1565" s="206"/>
      <c r="E1565" s="206"/>
      <c r="F1565" s="166" t="s">
        <v>3226</v>
      </c>
      <c r="G1565" s="206" t="s">
        <v>3221</v>
      </c>
      <c r="H1565" s="157" t="s">
        <v>1487</v>
      </c>
      <c r="I1565" s="155" t="s">
        <v>55</v>
      </c>
      <c r="J1565" s="128">
        <v>799</v>
      </c>
      <c r="K1565" s="128">
        <v>799</v>
      </c>
      <c r="L1565" s="128">
        <v>1740</v>
      </c>
      <c r="M1565" s="199">
        <f t="shared" si="25"/>
        <v>1390260</v>
      </c>
      <c r="N1565" s="157" t="s">
        <v>3191</v>
      </c>
      <c r="O1565" s="157">
        <v>0</v>
      </c>
      <c r="P1565" s="205"/>
      <c r="Q1565" s="205"/>
      <c r="R1565" s="205"/>
      <c r="S1565" s="206"/>
    </row>
    <row r="1566" spans="1:19" ht="29.1" customHeight="1">
      <c r="A1566" s="166">
        <v>1562</v>
      </c>
      <c r="B1566" s="206"/>
      <c r="C1566" s="206"/>
      <c r="D1566" s="206"/>
      <c r="E1566" s="206"/>
      <c r="F1566" s="166" t="s">
        <v>3226</v>
      </c>
      <c r="G1566" s="206" t="s">
        <v>3221</v>
      </c>
      <c r="H1566" s="157" t="s">
        <v>1488</v>
      </c>
      <c r="I1566" s="155" t="s">
        <v>55</v>
      </c>
      <c r="J1566" s="128">
        <v>1039</v>
      </c>
      <c r="K1566" s="199">
        <v>733</v>
      </c>
      <c r="L1566" s="199">
        <v>5760</v>
      </c>
      <c r="M1566" s="199">
        <f t="shared" si="25"/>
        <v>4222080</v>
      </c>
      <c r="N1566" s="157" t="s">
        <v>3553</v>
      </c>
      <c r="O1566" s="157" t="s">
        <v>3984</v>
      </c>
      <c r="P1566" s="205"/>
      <c r="Q1566" s="205"/>
      <c r="R1566" s="205"/>
      <c r="S1566" s="206"/>
    </row>
    <row r="1567" spans="1:19" ht="29.1" customHeight="1">
      <c r="A1567" s="166">
        <v>1563</v>
      </c>
      <c r="B1567" s="206"/>
      <c r="C1567" s="206"/>
      <c r="D1567" s="206"/>
      <c r="E1567" s="206"/>
      <c r="F1567" s="166" t="s">
        <v>3226</v>
      </c>
      <c r="G1567" s="206" t="s">
        <v>3221</v>
      </c>
      <c r="H1567" s="157" t="s">
        <v>1484</v>
      </c>
      <c r="I1567" s="155" t="s">
        <v>54</v>
      </c>
      <c r="J1567" s="128">
        <v>690</v>
      </c>
      <c r="K1567" s="199">
        <v>575</v>
      </c>
      <c r="L1567" s="199">
        <v>1840</v>
      </c>
      <c r="M1567" s="199">
        <f t="shared" si="25"/>
        <v>1058000</v>
      </c>
      <c r="N1567" s="157" t="s">
        <v>3191</v>
      </c>
      <c r="O1567" s="157">
        <v>0</v>
      </c>
      <c r="P1567" s="205"/>
      <c r="Q1567" s="205"/>
      <c r="R1567" s="205"/>
      <c r="S1567" s="206"/>
    </row>
    <row r="1568" spans="1:19" ht="29.1" customHeight="1">
      <c r="A1568" s="166">
        <v>1564</v>
      </c>
      <c r="B1568" s="206"/>
      <c r="C1568" s="206"/>
      <c r="D1568" s="206"/>
      <c r="E1568" s="206"/>
      <c r="F1568" s="166" t="s">
        <v>3226</v>
      </c>
      <c r="G1568" s="206" t="s">
        <v>3221</v>
      </c>
      <c r="H1568" s="157" t="s">
        <v>1474</v>
      </c>
      <c r="I1568" s="155" t="s">
        <v>55</v>
      </c>
      <c r="J1568" s="128">
        <v>6994</v>
      </c>
      <c r="K1568" s="199">
        <v>258</v>
      </c>
      <c r="L1568" s="199">
        <v>5600</v>
      </c>
      <c r="M1568" s="199">
        <f t="shared" si="25"/>
        <v>1444800</v>
      </c>
      <c r="N1568" s="157" t="s">
        <v>3240</v>
      </c>
      <c r="O1568" s="157" t="s">
        <v>1927</v>
      </c>
      <c r="P1568" s="205"/>
      <c r="Q1568" s="205"/>
      <c r="R1568" s="205"/>
      <c r="S1568" s="206"/>
    </row>
    <row r="1569" spans="1:19" ht="29.1" customHeight="1">
      <c r="A1569" s="166">
        <v>1565</v>
      </c>
      <c r="B1569" s="206"/>
      <c r="C1569" s="206"/>
      <c r="D1569" s="206"/>
      <c r="E1569" s="206"/>
      <c r="F1569" s="166" t="s">
        <v>3226</v>
      </c>
      <c r="G1569" s="206" t="s">
        <v>3221</v>
      </c>
      <c r="H1569" s="157" t="s">
        <v>1485</v>
      </c>
      <c r="I1569" s="155" t="s">
        <v>54</v>
      </c>
      <c r="J1569" s="128">
        <v>297</v>
      </c>
      <c r="K1569" s="128">
        <v>297</v>
      </c>
      <c r="L1569" s="128">
        <v>5760</v>
      </c>
      <c r="M1569" s="199">
        <f t="shared" si="25"/>
        <v>1710720</v>
      </c>
      <c r="N1569" s="157" t="s">
        <v>3356</v>
      </c>
      <c r="O1569" s="157" t="s">
        <v>3985</v>
      </c>
      <c r="P1569" s="205"/>
      <c r="Q1569" s="205"/>
      <c r="R1569" s="205"/>
      <c r="S1569" s="206"/>
    </row>
    <row r="1570" spans="1:19" ht="29.1" customHeight="1">
      <c r="A1570" s="166">
        <v>1566</v>
      </c>
      <c r="B1570" s="206"/>
      <c r="C1570" s="206"/>
      <c r="D1570" s="206"/>
      <c r="E1570" s="206"/>
      <c r="F1570" s="166" t="s">
        <v>3226</v>
      </c>
      <c r="G1570" s="206" t="s">
        <v>3221</v>
      </c>
      <c r="H1570" s="157" t="s">
        <v>1483</v>
      </c>
      <c r="I1570" s="155" t="s">
        <v>54</v>
      </c>
      <c r="J1570" s="128">
        <v>1689</v>
      </c>
      <c r="K1570" s="199">
        <v>1549</v>
      </c>
      <c r="L1570" s="199">
        <v>5600</v>
      </c>
      <c r="M1570" s="199">
        <f t="shared" si="25"/>
        <v>8674400</v>
      </c>
      <c r="N1570" s="157" t="s">
        <v>3356</v>
      </c>
      <c r="O1570" s="157" t="s">
        <v>3986</v>
      </c>
      <c r="P1570" s="205"/>
      <c r="Q1570" s="205"/>
      <c r="R1570" s="205"/>
      <c r="S1570" s="206"/>
    </row>
    <row r="1571" spans="1:19" ht="29.1" customHeight="1">
      <c r="A1571" s="166">
        <v>1567</v>
      </c>
      <c r="B1571" s="206"/>
      <c r="C1571" s="206"/>
      <c r="D1571" s="206"/>
      <c r="E1571" s="206"/>
      <c r="F1571" s="166" t="s">
        <v>3226</v>
      </c>
      <c r="G1571" s="206" t="s">
        <v>3221</v>
      </c>
      <c r="H1571" s="157" t="s">
        <v>1482</v>
      </c>
      <c r="I1571" s="155" t="s">
        <v>54</v>
      </c>
      <c r="J1571" s="128">
        <v>873</v>
      </c>
      <c r="K1571" s="199">
        <v>477</v>
      </c>
      <c r="L1571" s="199">
        <v>1670</v>
      </c>
      <c r="M1571" s="199">
        <f t="shared" si="25"/>
        <v>796590</v>
      </c>
      <c r="N1571" s="157" t="s">
        <v>1812</v>
      </c>
      <c r="O1571" s="157" t="s">
        <v>1816</v>
      </c>
      <c r="P1571" s="205"/>
      <c r="Q1571" s="205"/>
      <c r="R1571" s="205"/>
      <c r="S1571" s="206"/>
    </row>
    <row r="1572" spans="1:19" ht="29.1" customHeight="1">
      <c r="A1572" s="166">
        <v>1568</v>
      </c>
      <c r="B1572" s="206"/>
      <c r="C1572" s="206"/>
      <c r="D1572" s="206"/>
      <c r="E1572" s="206"/>
      <c r="F1572" s="166" t="s">
        <v>3226</v>
      </c>
      <c r="G1572" s="206" t="s">
        <v>3221</v>
      </c>
      <c r="H1572" s="158" t="s">
        <v>1559</v>
      </c>
      <c r="I1572" s="155" t="s">
        <v>109</v>
      </c>
      <c r="J1572" s="128">
        <v>3769</v>
      </c>
      <c r="K1572" s="199">
        <v>1390</v>
      </c>
      <c r="L1572" s="199">
        <v>652</v>
      </c>
      <c r="M1572" s="199">
        <f t="shared" si="25"/>
        <v>906280</v>
      </c>
      <c r="N1572" s="157" t="s">
        <v>3552</v>
      </c>
      <c r="O1572" s="157" t="s">
        <v>1999</v>
      </c>
      <c r="P1572" s="205"/>
      <c r="Q1572" s="205"/>
      <c r="R1572" s="205"/>
      <c r="S1572" s="206"/>
    </row>
    <row r="1573" spans="1:19" ht="29.1" customHeight="1">
      <c r="A1573" s="166">
        <v>1569</v>
      </c>
      <c r="B1573" s="206"/>
      <c r="C1573" s="206"/>
      <c r="D1573" s="206"/>
      <c r="E1573" s="206"/>
      <c r="F1573" s="166" t="s">
        <v>3226</v>
      </c>
      <c r="G1573" s="206" t="s">
        <v>3221</v>
      </c>
      <c r="H1573" s="157" t="s">
        <v>1505</v>
      </c>
      <c r="I1573" s="155" t="s">
        <v>119</v>
      </c>
      <c r="J1573" s="128">
        <v>2122</v>
      </c>
      <c r="K1573" s="199">
        <v>607</v>
      </c>
      <c r="L1573" s="199">
        <v>1510</v>
      </c>
      <c r="M1573" s="199">
        <f t="shared" si="25"/>
        <v>916570</v>
      </c>
      <c r="N1573" s="157" t="s">
        <v>3191</v>
      </c>
      <c r="O1573" s="157">
        <v>0</v>
      </c>
      <c r="P1573" s="205"/>
      <c r="Q1573" s="205"/>
      <c r="R1573" s="205"/>
      <c r="S1573" s="206"/>
    </row>
    <row r="1574" spans="1:19" ht="29.1" customHeight="1">
      <c r="A1574" s="166">
        <v>1570</v>
      </c>
      <c r="B1574" s="206"/>
      <c r="C1574" s="206"/>
      <c r="D1574" s="206"/>
      <c r="E1574" s="206"/>
      <c r="F1574" s="166" t="s">
        <v>3226</v>
      </c>
      <c r="G1574" s="206" t="s">
        <v>3221</v>
      </c>
      <c r="H1574" s="157" t="s">
        <v>1481</v>
      </c>
      <c r="I1574" s="155" t="s">
        <v>54</v>
      </c>
      <c r="J1574" s="128">
        <v>734</v>
      </c>
      <c r="K1574" s="128">
        <v>734</v>
      </c>
      <c r="L1574" s="128">
        <v>3100</v>
      </c>
      <c r="M1574" s="199">
        <f t="shared" si="25"/>
        <v>2275400</v>
      </c>
      <c r="N1574" s="157" t="s">
        <v>3301</v>
      </c>
      <c r="O1574" s="157" t="s">
        <v>1949</v>
      </c>
      <c r="P1574" s="205"/>
      <c r="Q1574" s="205"/>
      <c r="R1574" s="205"/>
      <c r="S1574" s="206"/>
    </row>
    <row r="1575" spans="1:19" ht="29.1" customHeight="1">
      <c r="A1575" s="166">
        <v>1571</v>
      </c>
      <c r="B1575" s="206"/>
      <c r="C1575" s="206"/>
      <c r="D1575" s="206"/>
      <c r="E1575" s="206"/>
      <c r="F1575" s="166" t="s">
        <v>3226</v>
      </c>
      <c r="G1575" s="206" t="s">
        <v>3221</v>
      </c>
      <c r="H1575" s="158" t="s">
        <v>1558</v>
      </c>
      <c r="I1575" s="155" t="s">
        <v>109</v>
      </c>
      <c r="J1575" s="128">
        <v>11207</v>
      </c>
      <c r="K1575" s="199">
        <v>4488</v>
      </c>
      <c r="L1575" s="199">
        <v>489</v>
      </c>
      <c r="M1575" s="199">
        <f t="shared" si="25"/>
        <v>2194632</v>
      </c>
      <c r="N1575" s="157" t="s">
        <v>3362</v>
      </c>
      <c r="O1575" s="157" t="s">
        <v>1996</v>
      </c>
      <c r="P1575" s="205"/>
      <c r="Q1575" s="205"/>
      <c r="R1575" s="205"/>
      <c r="S1575" s="206"/>
    </row>
    <row r="1576" spans="1:19" ht="29.1" customHeight="1">
      <c r="A1576" s="166">
        <v>1572</v>
      </c>
      <c r="B1576" s="206"/>
      <c r="C1576" s="206"/>
      <c r="D1576" s="206"/>
      <c r="E1576" s="206"/>
      <c r="F1576" s="166" t="s">
        <v>3226</v>
      </c>
      <c r="G1576" s="206" t="s">
        <v>3221</v>
      </c>
      <c r="H1576" s="157" t="s">
        <v>1480</v>
      </c>
      <c r="I1576" s="155" t="s">
        <v>54</v>
      </c>
      <c r="J1576" s="128">
        <v>1927</v>
      </c>
      <c r="K1576" s="199">
        <v>1927</v>
      </c>
      <c r="L1576" s="199">
        <v>3470</v>
      </c>
      <c r="M1576" s="199">
        <f t="shared" si="25"/>
        <v>6686690</v>
      </c>
      <c r="N1576" s="157" t="s">
        <v>3551</v>
      </c>
      <c r="O1576" s="157" t="s">
        <v>3987</v>
      </c>
      <c r="P1576" s="205"/>
      <c r="Q1576" s="205"/>
      <c r="R1576" s="205"/>
      <c r="S1576" s="206"/>
    </row>
    <row r="1577" spans="1:19" ht="29.1" customHeight="1">
      <c r="A1577" s="166">
        <v>1573</v>
      </c>
      <c r="B1577" s="206"/>
      <c r="C1577" s="206"/>
      <c r="D1577" s="206"/>
      <c r="E1577" s="206"/>
      <c r="F1577" s="166" t="s">
        <v>3226</v>
      </c>
      <c r="G1577" s="206" t="s">
        <v>3221</v>
      </c>
      <c r="H1577" s="157" t="s">
        <v>357</v>
      </c>
      <c r="I1577" s="155" t="s">
        <v>54</v>
      </c>
      <c r="J1577" s="128">
        <v>1818</v>
      </c>
      <c r="K1577" s="128">
        <v>1818</v>
      </c>
      <c r="L1577" s="128">
        <v>3440</v>
      </c>
      <c r="M1577" s="199">
        <f t="shared" si="25"/>
        <v>6253920</v>
      </c>
      <c r="N1577" s="157" t="s">
        <v>3363</v>
      </c>
      <c r="O1577" s="157" t="s">
        <v>1945</v>
      </c>
      <c r="P1577" s="205"/>
      <c r="Q1577" s="205"/>
      <c r="R1577" s="205"/>
      <c r="S1577" s="206"/>
    </row>
    <row r="1578" spans="1:19" ht="29.1" customHeight="1">
      <c r="A1578" s="166">
        <v>1574</v>
      </c>
      <c r="B1578" s="206"/>
      <c r="C1578" s="206"/>
      <c r="D1578" s="206"/>
      <c r="E1578" s="206"/>
      <c r="F1578" s="166" t="s">
        <v>3226</v>
      </c>
      <c r="G1578" s="206" t="s">
        <v>3221</v>
      </c>
      <c r="H1578" s="157" t="s">
        <v>1479</v>
      </c>
      <c r="I1578" s="155" t="s">
        <v>54</v>
      </c>
      <c r="J1578" s="128">
        <v>1788</v>
      </c>
      <c r="K1578" s="199">
        <v>890</v>
      </c>
      <c r="L1578" s="199">
        <v>3440</v>
      </c>
      <c r="M1578" s="199">
        <f t="shared" si="25"/>
        <v>3061600</v>
      </c>
      <c r="N1578" s="157" t="s">
        <v>3550</v>
      </c>
      <c r="O1578" s="157">
        <v>1256</v>
      </c>
      <c r="P1578" s="205"/>
      <c r="Q1578" s="205"/>
      <c r="R1578" s="205"/>
      <c r="S1578" s="206"/>
    </row>
    <row r="1579" spans="1:19" ht="29.1" customHeight="1">
      <c r="A1579" s="166">
        <v>1575</v>
      </c>
      <c r="B1579" s="206"/>
      <c r="C1579" s="206"/>
      <c r="D1579" s="206"/>
      <c r="E1579" s="206"/>
      <c r="F1579" s="206" t="s">
        <v>3224</v>
      </c>
      <c r="G1579" s="206" t="s">
        <v>3222</v>
      </c>
      <c r="H1579" s="158" t="s">
        <v>1602</v>
      </c>
      <c r="I1579" s="155" t="s">
        <v>55</v>
      </c>
      <c r="J1579" s="128">
        <v>645</v>
      </c>
      <c r="K1579" s="128">
        <v>72</v>
      </c>
      <c r="L1579" s="155">
        <v>3950</v>
      </c>
      <c r="M1579" s="199">
        <f t="shared" si="25"/>
        <v>284400</v>
      </c>
      <c r="N1579" s="157" t="s">
        <v>3486</v>
      </c>
      <c r="O1579" s="157" t="s">
        <v>1938</v>
      </c>
      <c r="P1579" s="205"/>
      <c r="Q1579" s="205"/>
      <c r="R1579" s="205"/>
      <c r="S1579" s="206"/>
    </row>
    <row r="1580" spans="1:19" ht="29.1" customHeight="1">
      <c r="A1580" s="166">
        <v>1576</v>
      </c>
      <c r="B1580" s="206"/>
      <c r="C1580" s="206"/>
      <c r="D1580" s="206"/>
      <c r="E1580" s="206"/>
      <c r="F1580" s="206" t="s">
        <v>3224</v>
      </c>
      <c r="G1580" s="206" t="s">
        <v>3222</v>
      </c>
      <c r="H1580" s="158" t="s">
        <v>1608</v>
      </c>
      <c r="I1580" s="155" t="s">
        <v>166</v>
      </c>
      <c r="J1580" s="128">
        <v>830</v>
      </c>
      <c r="K1580" s="128">
        <v>139</v>
      </c>
      <c r="L1580" s="155">
        <v>1510</v>
      </c>
      <c r="M1580" s="199">
        <f t="shared" si="25"/>
        <v>209890</v>
      </c>
      <c r="N1580" s="157" t="s">
        <v>3191</v>
      </c>
      <c r="O1580" s="157">
        <v>0</v>
      </c>
      <c r="P1580" s="205"/>
      <c r="Q1580" s="205"/>
      <c r="R1580" s="205"/>
      <c r="S1580" s="206"/>
    </row>
    <row r="1581" spans="1:19" ht="29.1" customHeight="1">
      <c r="A1581" s="166">
        <v>1577</v>
      </c>
      <c r="B1581" s="206"/>
      <c r="C1581" s="206"/>
      <c r="D1581" s="206"/>
      <c r="E1581" s="206"/>
      <c r="F1581" s="206" t="s">
        <v>3224</v>
      </c>
      <c r="G1581" s="206" t="s">
        <v>3222</v>
      </c>
      <c r="H1581" s="158" t="s">
        <v>1601</v>
      </c>
      <c r="I1581" s="155" t="s">
        <v>54</v>
      </c>
      <c r="J1581" s="128">
        <v>1276</v>
      </c>
      <c r="K1581" s="128">
        <v>757</v>
      </c>
      <c r="L1581" s="155">
        <v>4140</v>
      </c>
      <c r="M1581" s="199">
        <f t="shared" si="25"/>
        <v>3133980</v>
      </c>
      <c r="N1581" s="157" t="s">
        <v>3333</v>
      </c>
      <c r="O1581" s="157" t="s">
        <v>2912</v>
      </c>
      <c r="P1581" s="205"/>
      <c r="Q1581" s="205"/>
      <c r="R1581" s="205"/>
      <c r="S1581" s="206"/>
    </row>
    <row r="1582" spans="1:19" ht="29.1" customHeight="1">
      <c r="A1582" s="166">
        <v>1578</v>
      </c>
      <c r="B1582" s="206"/>
      <c r="C1582" s="206"/>
      <c r="D1582" s="206"/>
      <c r="E1582" s="206"/>
      <c r="F1582" s="206" t="s">
        <v>3224</v>
      </c>
      <c r="G1582" s="206" t="s">
        <v>3222</v>
      </c>
      <c r="H1582" s="158" t="s">
        <v>530</v>
      </c>
      <c r="I1582" s="155" t="s">
        <v>54</v>
      </c>
      <c r="J1582" s="128">
        <v>1663</v>
      </c>
      <c r="K1582" s="128">
        <v>970</v>
      </c>
      <c r="L1582" s="155">
        <v>4140</v>
      </c>
      <c r="M1582" s="199">
        <f t="shared" si="25"/>
        <v>4015800</v>
      </c>
      <c r="N1582" s="157" t="s">
        <v>3334</v>
      </c>
      <c r="O1582" s="157" t="s">
        <v>2912</v>
      </c>
      <c r="P1582" s="205"/>
      <c r="Q1582" s="205"/>
      <c r="R1582" s="205"/>
      <c r="S1582" s="206"/>
    </row>
    <row r="1583" spans="1:19" ht="29.1" customHeight="1">
      <c r="A1583" s="166">
        <v>1579</v>
      </c>
      <c r="B1583" s="206"/>
      <c r="C1583" s="206"/>
      <c r="D1583" s="206"/>
      <c r="E1583" s="206"/>
      <c r="F1583" s="206" t="s">
        <v>3224</v>
      </c>
      <c r="G1583" s="206" t="s">
        <v>3222</v>
      </c>
      <c r="H1583" s="158" t="s">
        <v>1599</v>
      </c>
      <c r="I1583" s="155" t="s">
        <v>54</v>
      </c>
      <c r="J1583" s="128">
        <v>1104</v>
      </c>
      <c r="K1583" s="128">
        <v>907</v>
      </c>
      <c r="L1583" s="155">
        <v>4140</v>
      </c>
      <c r="M1583" s="199">
        <f t="shared" si="25"/>
        <v>3754980</v>
      </c>
      <c r="N1583" s="157" t="s">
        <v>3545</v>
      </c>
      <c r="O1583" s="157" t="s">
        <v>3988</v>
      </c>
      <c r="P1583" s="205"/>
      <c r="Q1583" s="205"/>
      <c r="R1583" s="205"/>
      <c r="S1583" s="206"/>
    </row>
    <row r="1584" spans="1:19" ht="29.1" customHeight="1">
      <c r="A1584" s="166">
        <v>1580</v>
      </c>
      <c r="B1584" s="206"/>
      <c r="C1584" s="206"/>
      <c r="D1584" s="206"/>
      <c r="E1584" s="206"/>
      <c r="F1584" s="206" t="s">
        <v>3224</v>
      </c>
      <c r="G1584" s="206" t="s">
        <v>3222</v>
      </c>
      <c r="H1584" s="158" t="s">
        <v>1600</v>
      </c>
      <c r="I1584" s="155" t="s">
        <v>54</v>
      </c>
      <c r="J1584" s="128">
        <v>892</v>
      </c>
      <c r="K1584" s="128">
        <v>154</v>
      </c>
      <c r="L1584" s="155">
        <v>3950</v>
      </c>
      <c r="M1584" s="199">
        <f t="shared" si="25"/>
        <v>608300</v>
      </c>
      <c r="N1584" s="157" t="s">
        <v>3549</v>
      </c>
      <c r="O1584" s="157" t="s">
        <v>2910</v>
      </c>
      <c r="P1584" s="205"/>
      <c r="Q1584" s="205"/>
      <c r="R1584" s="205"/>
      <c r="S1584" s="206"/>
    </row>
    <row r="1585" spans="1:19" ht="29.1" customHeight="1">
      <c r="A1585" s="166">
        <v>1581</v>
      </c>
      <c r="B1585" s="206"/>
      <c r="C1585" s="206"/>
      <c r="D1585" s="206"/>
      <c r="E1585" s="206"/>
      <c r="F1585" s="206" t="s">
        <v>3224</v>
      </c>
      <c r="G1585" s="206" t="s">
        <v>3222</v>
      </c>
      <c r="H1585" s="158" t="s">
        <v>1598</v>
      </c>
      <c r="I1585" s="155" t="s">
        <v>54</v>
      </c>
      <c r="J1585" s="128">
        <v>1861</v>
      </c>
      <c r="K1585" s="128">
        <v>106</v>
      </c>
      <c r="L1585" s="155">
        <v>4140</v>
      </c>
      <c r="M1585" s="199">
        <f t="shared" si="25"/>
        <v>438840</v>
      </c>
      <c r="N1585" s="157" t="s">
        <v>3548</v>
      </c>
      <c r="O1585" s="157" t="s">
        <v>2911</v>
      </c>
      <c r="P1585" s="205"/>
      <c r="Q1585" s="205"/>
      <c r="R1585" s="205"/>
      <c r="S1585" s="206"/>
    </row>
    <row r="1586" spans="1:19" ht="29.1" customHeight="1">
      <c r="A1586" s="166">
        <v>1582</v>
      </c>
      <c r="B1586" s="206"/>
      <c r="C1586" s="206"/>
      <c r="D1586" s="206"/>
      <c r="E1586" s="206"/>
      <c r="F1586" s="206" t="s">
        <v>3224</v>
      </c>
      <c r="G1586" s="206" t="s">
        <v>3222</v>
      </c>
      <c r="H1586" s="158" t="s">
        <v>1596</v>
      </c>
      <c r="I1586" s="155" t="s">
        <v>54</v>
      </c>
      <c r="J1586" s="128">
        <v>2285</v>
      </c>
      <c r="K1586" s="128">
        <v>518</v>
      </c>
      <c r="L1586" s="155">
        <v>5480</v>
      </c>
      <c r="M1586" s="199">
        <f t="shared" si="25"/>
        <v>2838640</v>
      </c>
      <c r="N1586" s="157" t="s">
        <v>3547</v>
      </c>
      <c r="O1586" s="157" t="s">
        <v>2910</v>
      </c>
      <c r="P1586" s="205"/>
      <c r="Q1586" s="205"/>
      <c r="R1586" s="205"/>
      <c r="S1586" s="206"/>
    </row>
    <row r="1587" spans="1:19" ht="29.1" customHeight="1">
      <c r="A1587" s="166">
        <v>1583</v>
      </c>
      <c r="B1587" s="206"/>
      <c r="C1587" s="206"/>
      <c r="D1587" s="206"/>
      <c r="E1587" s="206"/>
      <c r="F1587" s="206" t="s">
        <v>3224</v>
      </c>
      <c r="G1587" s="206" t="s">
        <v>3222</v>
      </c>
      <c r="H1587" s="158" t="s">
        <v>1595</v>
      </c>
      <c r="I1587" s="155" t="s">
        <v>54</v>
      </c>
      <c r="J1587" s="128">
        <v>102</v>
      </c>
      <c r="K1587" s="128">
        <v>28</v>
      </c>
      <c r="L1587" s="155">
        <v>4140</v>
      </c>
      <c r="M1587" s="199">
        <f t="shared" si="25"/>
        <v>115920</v>
      </c>
      <c r="N1587" s="157" t="s">
        <v>3542</v>
      </c>
      <c r="O1587" s="157" t="s">
        <v>2908</v>
      </c>
      <c r="P1587" s="205"/>
      <c r="Q1587" s="205"/>
      <c r="R1587" s="205"/>
      <c r="S1587" s="206"/>
    </row>
    <row r="1588" spans="1:19" ht="29.1" customHeight="1">
      <c r="A1588" s="166">
        <v>1584</v>
      </c>
      <c r="B1588" s="206"/>
      <c r="C1588" s="206"/>
      <c r="D1588" s="206"/>
      <c r="E1588" s="206"/>
      <c r="F1588" s="206" t="s">
        <v>3224</v>
      </c>
      <c r="G1588" s="206" t="s">
        <v>3222</v>
      </c>
      <c r="H1588" s="158" t="s">
        <v>1597</v>
      </c>
      <c r="I1588" s="155" t="s">
        <v>54</v>
      </c>
      <c r="J1588" s="128">
        <v>626</v>
      </c>
      <c r="K1588" s="128">
        <v>428</v>
      </c>
      <c r="L1588" s="155">
        <v>4920</v>
      </c>
      <c r="M1588" s="199">
        <f t="shared" si="25"/>
        <v>2105760</v>
      </c>
      <c r="N1588" s="157" t="s">
        <v>3547</v>
      </c>
      <c r="O1588" s="157" t="s">
        <v>2910</v>
      </c>
      <c r="P1588" s="205"/>
      <c r="Q1588" s="205"/>
      <c r="R1588" s="205"/>
      <c r="S1588" s="206"/>
    </row>
    <row r="1589" spans="1:19" ht="29.1" customHeight="1">
      <c r="A1589" s="166">
        <v>1585</v>
      </c>
      <c r="B1589" s="206"/>
      <c r="C1589" s="206"/>
      <c r="D1589" s="206"/>
      <c r="E1589" s="206"/>
      <c r="F1589" s="206" t="s">
        <v>3224</v>
      </c>
      <c r="G1589" s="206" t="s">
        <v>3222</v>
      </c>
      <c r="H1589" s="158" t="s">
        <v>1606</v>
      </c>
      <c r="I1589" s="155" t="s">
        <v>166</v>
      </c>
      <c r="J1589" s="128">
        <v>3590</v>
      </c>
      <c r="K1589" s="128">
        <v>567</v>
      </c>
      <c r="L1589" s="155">
        <v>1510</v>
      </c>
      <c r="M1589" s="199">
        <f t="shared" si="25"/>
        <v>856170</v>
      </c>
      <c r="N1589" s="157" t="s">
        <v>3191</v>
      </c>
      <c r="O1589" s="157">
        <v>0</v>
      </c>
      <c r="P1589" s="205"/>
      <c r="Q1589" s="205"/>
      <c r="R1589" s="205"/>
      <c r="S1589" s="206"/>
    </row>
    <row r="1590" spans="1:19" ht="29.1" customHeight="1">
      <c r="A1590" s="166">
        <v>1586</v>
      </c>
      <c r="B1590" s="206"/>
      <c r="C1590" s="206"/>
      <c r="D1590" s="206"/>
      <c r="E1590" s="206"/>
      <c r="F1590" s="206" t="s">
        <v>3224</v>
      </c>
      <c r="G1590" s="206" t="s">
        <v>3222</v>
      </c>
      <c r="H1590" s="158" t="s">
        <v>1588</v>
      </c>
      <c r="I1590" s="155" t="s">
        <v>54</v>
      </c>
      <c r="J1590" s="128">
        <v>800</v>
      </c>
      <c r="K1590" s="128">
        <v>94</v>
      </c>
      <c r="L1590" s="155">
        <v>4320</v>
      </c>
      <c r="M1590" s="199">
        <f t="shared" si="25"/>
        <v>406080</v>
      </c>
      <c r="N1590" s="157" t="s">
        <v>3546</v>
      </c>
      <c r="O1590" s="157" t="s">
        <v>2904</v>
      </c>
      <c r="P1590" s="205"/>
      <c r="Q1590" s="205"/>
      <c r="R1590" s="205"/>
      <c r="S1590" s="206"/>
    </row>
    <row r="1591" spans="1:19" ht="29.1" customHeight="1">
      <c r="A1591" s="166">
        <v>1587</v>
      </c>
      <c r="B1591" s="206"/>
      <c r="C1591" s="206"/>
      <c r="D1591" s="206"/>
      <c r="E1591" s="206"/>
      <c r="F1591" s="206" t="s">
        <v>3224</v>
      </c>
      <c r="G1591" s="206" t="s">
        <v>3222</v>
      </c>
      <c r="H1591" s="158" t="s">
        <v>1589</v>
      </c>
      <c r="I1591" s="155" t="s">
        <v>54</v>
      </c>
      <c r="J1591" s="128">
        <v>800</v>
      </c>
      <c r="K1591" s="128">
        <v>548</v>
      </c>
      <c r="L1591" s="155">
        <v>5480</v>
      </c>
      <c r="M1591" s="199">
        <f t="shared" si="25"/>
        <v>3003040</v>
      </c>
      <c r="N1591" s="157" t="s">
        <v>3545</v>
      </c>
      <c r="O1591" s="157" t="s">
        <v>1945</v>
      </c>
      <c r="P1591" s="205"/>
      <c r="Q1591" s="205"/>
      <c r="R1591" s="205"/>
      <c r="S1591" s="206"/>
    </row>
    <row r="1592" spans="1:19" ht="29.1" customHeight="1">
      <c r="A1592" s="166">
        <v>1588</v>
      </c>
      <c r="B1592" s="206"/>
      <c r="C1592" s="206"/>
      <c r="D1592" s="206"/>
      <c r="E1592" s="206"/>
      <c r="F1592" s="206" t="s">
        <v>3224</v>
      </c>
      <c r="G1592" s="206" t="s">
        <v>3222</v>
      </c>
      <c r="H1592" s="158" t="s">
        <v>1590</v>
      </c>
      <c r="I1592" s="155" t="s">
        <v>326</v>
      </c>
      <c r="J1592" s="128">
        <v>89</v>
      </c>
      <c r="K1592" s="128">
        <v>64</v>
      </c>
      <c r="L1592" s="155">
        <v>400</v>
      </c>
      <c r="M1592" s="199">
        <f t="shared" si="25"/>
        <v>25600</v>
      </c>
      <c r="N1592" s="157" t="s">
        <v>3544</v>
      </c>
      <c r="O1592" s="157" t="s">
        <v>2705</v>
      </c>
      <c r="P1592" s="205"/>
      <c r="Q1592" s="205"/>
      <c r="R1592" s="205"/>
      <c r="S1592" s="206"/>
    </row>
    <row r="1593" spans="1:19" ht="29.1" customHeight="1">
      <c r="A1593" s="166">
        <v>1589</v>
      </c>
      <c r="B1593" s="206"/>
      <c r="C1593" s="206"/>
      <c r="D1593" s="206"/>
      <c r="E1593" s="206"/>
      <c r="F1593" s="206" t="s">
        <v>3224</v>
      </c>
      <c r="G1593" s="206" t="s">
        <v>3222</v>
      </c>
      <c r="H1593" s="158" t="s">
        <v>1586</v>
      </c>
      <c r="I1593" s="155" t="s">
        <v>54</v>
      </c>
      <c r="J1593" s="128">
        <v>1585</v>
      </c>
      <c r="K1593" s="128">
        <v>194</v>
      </c>
      <c r="L1593" s="155">
        <v>2860</v>
      </c>
      <c r="M1593" s="199">
        <f t="shared" si="25"/>
        <v>554840</v>
      </c>
      <c r="N1593" s="157" t="s">
        <v>3237</v>
      </c>
      <c r="O1593" s="157" t="s">
        <v>3989</v>
      </c>
      <c r="P1593" s="205"/>
      <c r="Q1593" s="205"/>
      <c r="R1593" s="205"/>
      <c r="S1593" s="206"/>
    </row>
    <row r="1594" spans="1:19" ht="29.1" customHeight="1">
      <c r="A1594" s="166">
        <v>1590</v>
      </c>
      <c r="B1594" s="206"/>
      <c r="C1594" s="206"/>
      <c r="D1594" s="206"/>
      <c r="E1594" s="206"/>
      <c r="F1594" s="206" t="s">
        <v>3224</v>
      </c>
      <c r="G1594" s="206" t="s">
        <v>3222</v>
      </c>
      <c r="H1594" s="158" t="s">
        <v>1591</v>
      </c>
      <c r="I1594" s="155" t="s">
        <v>55</v>
      </c>
      <c r="J1594" s="128">
        <v>649</v>
      </c>
      <c r="K1594" s="128">
        <v>618</v>
      </c>
      <c r="L1594" s="155">
        <v>4320</v>
      </c>
      <c r="M1594" s="199">
        <f t="shared" si="25"/>
        <v>2669760</v>
      </c>
      <c r="N1594" s="157" t="s">
        <v>3543</v>
      </c>
      <c r="O1594" s="157" t="s">
        <v>2906</v>
      </c>
      <c r="P1594" s="205"/>
      <c r="Q1594" s="205"/>
      <c r="R1594" s="205"/>
      <c r="S1594" s="206"/>
    </row>
    <row r="1595" spans="1:19" ht="29.1" customHeight="1">
      <c r="A1595" s="166">
        <v>1591</v>
      </c>
      <c r="B1595" s="206"/>
      <c r="C1595" s="206"/>
      <c r="D1595" s="206"/>
      <c r="E1595" s="206"/>
      <c r="F1595" s="206" t="s">
        <v>3224</v>
      </c>
      <c r="G1595" s="206" t="s">
        <v>3222</v>
      </c>
      <c r="H1595" s="158" t="s">
        <v>1587</v>
      </c>
      <c r="I1595" s="155" t="s">
        <v>55</v>
      </c>
      <c r="J1595" s="128">
        <v>904</v>
      </c>
      <c r="K1595" s="128">
        <v>516</v>
      </c>
      <c r="L1595" s="155">
        <v>4140</v>
      </c>
      <c r="M1595" s="199">
        <f t="shared" si="25"/>
        <v>2136240</v>
      </c>
      <c r="N1595" s="157" t="s">
        <v>3542</v>
      </c>
      <c r="O1595" s="157" t="s">
        <v>2903</v>
      </c>
      <c r="P1595" s="205"/>
      <c r="Q1595" s="205"/>
      <c r="R1595" s="205"/>
      <c r="S1595" s="206"/>
    </row>
    <row r="1596" spans="1:19" ht="29.1" customHeight="1">
      <c r="A1596" s="166">
        <v>1592</v>
      </c>
      <c r="B1596" s="206"/>
      <c r="C1596" s="206"/>
      <c r="D1596" s="206"/>
      <c r="E1596" s="206"/>
      <c r="F1596" s="206" t="s">
        <v>3224</v>
      </c>
      <c r="G1596" s="206" t="s">
        <v>3222</v>
      </c>
      <c r="H1596" s="158" t="s">
        <v>1593</v>
      </c>
      <c r="I1596" s="155" t="s">
        <v>55</v>
      </c>
      <c r="J1596" s="128">
        <v>300</v>
      </c>
      <c r="K1596" s="128">
        <v>207</v>
      </c>
      <c r="L1596" s="155">
        <v>4250</v>
      </c>
      <c r="M1596" s="199">
        <f t="shared" si="25"/>
        <v>879750</v>
      </c>
      <c r="N1596" s="157" t="s">
        <v>3543</v>
      </c>
      <c r="O1596" s="157" t="s">
        <v>2906</v>
      </c>
      <c r="P1596" s="205"/>
      <c r="Q1596" s="205"/>
      <c r="R1596" s="205"/>
      <c r="S1596" s="206"/>
    </row>
    <row r="1597" spans="1:19" ht="29.1" customHeight="1">
      <c r="A1597" s="166">
        <v>1593</v>
      </c>
      <c r="B1597" s="206"/>
      <c r="C1597" s="206"/>
      <c r="D1597" s="206"/>
      <c r="E1597" s="206"/>
      <c r="F1597" s="206" t="s">
        <v>3224</v>
      </c>
      <c r="G1597" s="206" t="s">
        <v>3222</v>
      </c>
      <c r="H1597" s="158" t="s">
        <v>1592</v>
      </c>
      <c r="I1597" s="155" t="s">
        <v>119</v>
      </c>
      <c r="J1597" s="128">
        <v>132</v>
      </c>
      <c r="K1597" s="128">
        <v>60</v>
      </c>
      <c r="L1597" s="155">
        <v>1510</v>
      </c>
      <c r="M1597" s="199">
        <f t="shared" si="25"/>
        <v>90600</v>
      </c>
      <c r="N1597" s="157" t="s">
        <v>3191</v>
      </c>
      <c r="O1597" s="157">
        <v>0</v>
      </c>
      <c r="P1597" s="205"/>
      <c r="Q1597" s="205"/>
      <c r="R1597" s="205"/>
      <c r="S1597" s="206"/>
    </row>
    <row r="1598" spans="1:19" ht="29.1" customHeight="1">
      <c r="A1598" s="166">
        <v>1594</v>
      </c>
      <c r="B1598" s="206"/>
      <c r="C1598" s="206"/>
      <c r="D1598" s="206"/>
      <c r="E1598" s="206"/>
      <c r="F1598" s="206" t="s">
        <v>3224</v>
      </c>
      <c r="G1598" s="206" t="s">
        <v>3222</v>
      </c>
      <c r="H1598" s="158" t="s">
        <v>2952</v>
      </c>
      <c r="I1598" s="155" t="s">
        <v>119</v>
      </c>
      <c r="J1598" s="128">
        <v>23</v>
      </c>
      <c r="K1598" s="128">
        <v>6</v>
      </c>
      <c r="L1598" s="155">
        <v>1510</v>
      </c>
      <c r="M1598" s="199">
        <f t="shared" si="25"/>
        <v>9060</v>
      </c>
      <c r="N1598" s="157" t="s">
        <v>3179</v>
      </c>
      <c r="O1598" s="157"/>
      <c r="P1598" s="205"/>
      <c r="Q1598" s="205"/>
      <c r="R1598" s="205"/>
      <c r="S1598" s="206"/>
    </row>
    <row r="1599" spans="1:19" ht="29.1" customHeight="1">
      <c r="A1599" s="166">
        <v>1595</v>
      </c>
      <c r="B1599" s="206"/>
      <c r="C1599" s="206"/>
      <c r="D1599" s="206"/>
      <c r="E1599" s="206"/>
      <c r="F1599" s="206" t="s">
        <v>3224</v>
      </c>
      <c r="G1599" s="206" t="s">
        <v>3222</v>
      </c>
      <c r="H1599" s="158" t="s">
        <v>1585</v>
      </c>
      <c r="I1599" s="155" t="s">
        <v>54</v>
      </c>
      <c r="J1599" s="128">
        <v>2202</v>
      </c>
      <c r="K1599" s="128">
        <v>250</v>
      </c>
      <c r="L1599" s="155">
        <v>5480</v>
      </c>
      <c r="M1599" s="199">
        <f t="shared" si="25"/>
        <v>1370000</v>
      </c>
      <c r="N1599" s="157" t="s">
        <v>3542</v>
      </c>
      <c r="O1599" s="157" t="s">
        <v>2902</v>
      </c>
      <c r="P1599" s="205"/>
      <c r="Q1599" s="205"/>
      <c r="R1599" s="205"/>
      <c r="S1599" s="206"/>
    </row>
    <row r="1600" spans="1:19" ht="29.1" customHeight="1">
      <c r="A1600" s="166">
        <v>1596</v>
      </c>
      <c r="B1600" s="206"/>
      <c r="C1600" s="206"/>
      <c r="D1600" s="206"/>
      <c r="E1600" s="206"/>
      <c r="F1600" s="206" t="s">
        <v>3224</v>
      </c>
      <c r="G1600" s="206" t="s">
        <v>3222</v>
      </c>
      <c r="H1600" s="158" t="s">
        <v>469</v>
      </c>
      <c r="I1600" s="155" t="s">
        <v>54</v>
      </c>
      <c r="J1600" s="128">
        <v>135</v>
      </c>
      <c r="K1600" s="128">
        <v>135</v>
      </c>
      <c r="L1600" s="128">
        <v>3080</v>
      </c>
      <c r="M1600" s="199">
        <f t="shared" si="25"/>
        <v>415800</v>
      </c>
      <c r="N1600" s="157" t="s">
        <v>3191</v>
      </c>
      <c r="O1600" s="157">
        <v>0</v>
      </c>
      <c r="P1600" s="205"/>
      <c r="Q1600" s="205"/>
      <c r="R1600" s="205"/>
      <c r="S1600" s="206"/>
    </row>
    <row r="1601" spans="1:19" ht="29.1" customHeight="1">
      <c r="A1601" s="166">
        <v>1597</v>
      </c>
      <c r="B1601" s="206"/>
      <c r="C1601" s="206"/>
      <c r="D1601" s="206"/>
      <c r="E1601" s="206"/>
      <c r="F1601" s="206" t="s">
        <v>3224</v>
      </c>
      <c r="G1601" s="206" t="s">
        <v>3222</v>
      </c>
      <c r="H1601" s="158" t="s">
        <v>1594</v>
      </c>
      <c r="I1601" s="155" t="s">
        <v>54</v>
      </c>
      <c r="J1601" s="128">
        <v>197</v>
      </c>
      <c r="K1601" s="128">
        <v>7</v>
      </c>
      <c r="L1601" s="155">
        <v>2980</v>
      </c>
      <c r="M1601" s="199">
        <f t="shared" si="25"/>
        <v>20860</v>
      </c>
      <c r="N1601" s="157" t="s">
        <v>3191</v>
      </c>
      <c r="O1601" s="157"/>
      <c r="P1601" s="205"/>
      <c r="Q1601" s="205"/>
      <c r="R1601" s="205"/>
      <c r="S1601" s="206"/>
    </row>
    <row r="1602" spans="1:19" ht="29.1" customHeight="1">
      <c r="A1602" s="166">
        <v>1598</v>
      </c>
      <c r="B1602" s="206"/>
      <c r="C1602" s="206"/>
      <c r="D1602" s="206"/>
      <c r="E1602" s="206"/>
      <c r="F1602" s="206" t="s">
        <v>3224</v>
      </c>
      <c r="G1602" s="206" t="s">
        <v>3222</v>
      </c>
      <c r="H1602" s="158" t="s">
        <v>1583</v>
      </c>
      <c r="I1602" s="155" t="s">
        <v>54</v>
      </c>
      <c r="J1602" s="128">
        <v>464</v>
      </c>
      <c r="K1602" s="128">
        <v>329</v>
      </c>
      <c r="L1602" s="155">
        <v>5480</v>
      </c>
      <c r="M1602" s="199">
        <f t="shared" si="25"/>
        <v>1802920</v>
      </c>
      <c r="N1602" s="157" t="s">
        <v>3542</v>
      </c>
      <c r="O1602" s="157" t="s">
        <v>2902</v>
      </c>
      <c r="P1602" s="205"/>
      <c r="Q1602" s="205"/>
      <c r="R1602" s="205"/>
      <c r="S1602" s="206"/>
    </row>
    <row r="1603" spans="1:19" ht="29.1" customHeight="1">
      <c r="A1603" s="166">
        <v>1599</v>
      </c>
      <c r="B1603" s="206"/>
      <c r="C1603" s="206"/>
      <c r="D1603" s="206"/>
      <c r="E1603" s="206"/>
      <c r="F1603" s="206" t="s">
        <v>3224</v>
      </c>
      <c r="G1603" s="206" t="s">
        <v>3222</v>
      </c>
      <c r="H1603" s="158" t="s">
        <v>1607</v>
      </c>
      <c r="I1603" s="155" t="s">
        <v>119</v>
      </c>
      <c r="J1603" s="128">
        <v>5240</v>
      </c>
      <c r="K1603" s="128">
        <v>110</v>
      </c>
      <c r="L1603" s="155">
        <v>1510</v>
      </c>
      <c r="M1603" s="199">
        <f t="shared" si="25"/>
        <v>166100</v>
      </c>
      <c r="N1603" s="157" t="s">
        <v>3191</v>
      </c>
      <c r="O1603" s="157">
        <v>0</v>
      </c>
      <c r="P1603" s="205"/>
      <c r="Q1603" s="205"/>
      <c r="R1603" s="205"/>
      <c r="S1603" s="206"/>
    </row>
    <row r="1604" spans="1:19" ht="29.1" customHeight="1">
      <c r="A1604" s="166">
        <v>1600</v>
      </c>
      <c r="B1604" s="206"/>
      <c r="C1604" s="206"/>
      <c r="D1604" s="206"/>
      <c r="E1604" s="206"/>
      <c r="F1604" s="206" t="s">
        <v>3224</v>
      </c>
      <c r="G1604" s="206" t="s">
        <v>3222</v>
      </c>
      <c r="H1604" s="158" t="s">
        <v>1581</v>
      </c>
      <c r="I1604" s="155" t="s">
        <v>119</v>
      </c>
      <c r="J1604" s="128">
        <v>119</v>
      </c>
      <c r="K1604" s="128">
        <v>119</v>
      </c>
      <c r="L1604" s="155">
        <v>1510</v>
      </c>
      <c r="M1604" s="199">
        <f t="shared" si="25"/>
        <v>179690</v>
      </c>
      <c r="N1604" s="157" t="s">
        <v>3179</v>
      </c>
      <c r="O1604" s="157">
        <v>0</v>
      </c>
      <c r="P1604" s="205"/>
      <c r="Q1604" s="205"/>
      <c r="R1604" s="205"/>
      <c r="S1604" s="206"/>
    </row>
    <row r="1605" spans="1:19" ht="29.1" customHeight="1">
      <c r="A1605" s="166">
        <v>1601</v>
      </c>
      <c r="B1605" s="206"/>
      <c r="C1605" s="206"/>
      <c r="D1605" s="206"/>
      <c r="E1605" s="206"/>
      <c r="F1605" s="206" t="s">
        <v>3224</v>
      </c>
      <c r="G1605" s="206" t="s">
        <v>3222</v>
      </c>
      <c r="H1605" s="158" t="s">
        <v>1584</v>
      </c>
      <c r="I1605" s="155" t="s">
        <v>54</v>
      </c>
      <c r="J1605" s="128">
        <v>415</v>
      </c>
      <c r="K1605" s="128">
        <v>405</v>
      </c>
      <c r="L1605" s="128">
        <v>3080</v>
      </c>
      <c r="M1605" s="199">
        <f t="shared" si="25"/>
        <v>1247400</v>
      </c>
      <c r="N1605" s="157" t="s">
        <v>3191</v>
      </c>
      <c r="O1605" s="157">
        <v>0</v>
      </c>
      <c r="P1605" s="205"/>
      <c r="Q1605" s="205"/>
      <c r="R1605" s="205"/>
      <c r="S1605" s="206"/>
    </row>
    <row r="1606" spans="1:19" ht="29.1" customHeight="1">
      <c r="A1606" s="166">
        <v>1602</v>
      </c>
      <c r="B1606" s="206"/>
      <c r="C1606" s="206"/>
      <c r="D1606" s="206"/>
      <c r="E1606" s="206"/>
      <c r="F1606" s="206" t="s">
        <v>3224</v>
      </c>
      <c r="G1606" s="206" t="s">
        <v>3222</v>
      </c>
      <c r="H1606" s="158" t="s">
        <v>1577</v>
      </c>
      <c r="I1606" s="155" t="s">
        <v>54</v>
      </c>
      <c r="J1606" s="128">
        <v>5</v>
      </c>
      <c r="K1606" s="128">
        <v>5</v>
      </c>
      <c r="L1606" s="128">
        <v>2820</v>
      </c>
      <c r="M1606" s="199">
        <f t="shared" si="25"/>
        <v>14100</v>
      </c>
      <c r="N1606" s="157" t="s">
        <v>3191</v>
      </c>
      <c r="O1606" s="157">
        <v>0</v>
      </c>
      <c r="P1606" s="205"/>
      <c r="Q1606" s="205"/>
      <c r="R1606" s="205"/>
      <c r="S1606" s="206"/>
    </row>
    <row r="1607" spans="1:19" ht="29.1" customHeight="1">
      <c r="A1607" s="166">
        <v>1603</v>
      </c>
      <c r="B1607" s="206"/>
      <c r="C1607" s="206"/>
      <c r="D1607" s="206"/>
      <c r="E1607" s="206"/>
      <c r="F1607" s="206" t="s">
        <v>3224</v>
      </c>
      <c r="G1607" s="206" t="s">
        <v>3222</v>
      </c>
      <c r="H1607" s="158" t="s">
        <v>1579</v>
      </c>
      <c r="I1607" s="155" t="s">
        <v>182</v>
      </c>
      <c r="J1607" s="128">
        <v>600</v>
      </c>
      <c r="K1607" s="128">
        <v>199</v>
      </c>
      <c r="L1607" s="155">
        <v>5710</v>
      </c>
      <c r="M1607" s="199">
        <f t="shared" si="25"/>
        <v>1136290</v>
      </c>
      <c r="N1607" s="157" t="s">
        <v>3350</v>
      </c>
      <c r="O1607" s="157" t="s">
        <v>2805</v>
      </c>
      <c r="P1607" s="205"/>
      <c r="Q1607" s="205"/>
      <c r="R1607" s="205"/>
      <c r="S1607" s="206"/>
    </row>
    <row r="1608" spans="1:19" ht="29.1" customHeight="1">
      <c r="A1608" s="166">
        <v>1604</v>
      </c>
      <c r="B1608" s="206"/>
      <c r="C1608" s="206"/>
      <c r="D1608" s="206"/>
      <c r="E1608" s="206"/>
      <c r="F1608" s="206" t="s">
        <v>3224</v>
      </c>
      <c r="G1608" s="206" t="s">
        <v>3222</v>
      </c>
      <c r="H1608" s="158" t="s">
        <v>1582</v>
      </c>
      <c r="I1608" s="155" t="s">
        <v>54</v>
      </c>
      <c r="J1608" s="128">
        <v>614</v>
      </c>
      <c r="K1608" s="128">
        <v>614</v>
      </c>
      <c r="L1608" s="128">
        <v>3080</v>
      </c>
      <c r="M1608" s="199">
        <f t="shared" si="25"/>
        <v>1891120</v>
      </c>
      <c r="N1608" s="157" t="s">
        <v>3191</v>
      </c>
      <c r="O1608" s="157">
        <v>0</v>
      </c>
      <c r="P1608" s="205"/>
      <c r="Q1608" s="205"/>
      <c r="R1608" s="205"/>
      <c r="S1608" s="206"/>
    </row>
    <row r="1609" spans="1:19" ht="29.1" customHeight="1">
      <c r="A1609" s="166">
        <v>1605</v>
      </c>
      <c r="B1609" s="206"/>
      <c r="C1609" s="206"/>
      <c r="D1609" s="206"/>
      <c r="E1609" s="206"/>
      <c r="F1609" s="206" t="s">
        <v>3224</v>
      </c>
      <c r="G1609" s="206" t="s">
        <v>3222</v>
      </c>
      <c r="H1609" s="158" t="s">
        <v>1580</v>
      </c>
      <c r="I1609" s="155" t="s">
        <v>119</v>
      </c>
      <c r="J1609" s="128">
        <v>43</v>
      </c>
      <c r="K1609" s="128">
        <v>43</v>
      </c>
      <c r="L1609" s="155">
        <v>1510</v>
      </c>
      <c r="M1609" s="199">
        <f t="shared" si="25"/>
        <v>64930</v>
      </c>
      <c r="N1609" s="157" t="s">
        <v>3179</v>
      </c>
      <c r="O1609" s="157">
        <v>0</v>
      </c>
      <c r="P1609" s="205"/>
      <c r="Q1609" s="205"/>
      <c r="R1609" s="205"/>
      <c r="S1609" s="206"/>
    </row>
    <row r="1610" spans="1:19" ht="29.1" customHeight="1">
      <c r="A1610" s="166">
        <v>1606</v>
      </c>
      <c r="B1610" s="206"/>
      <c r="C1610" s="206"/>
      <c r="D1610" s="206"/>
      <c r="E1610" s="206"/>
      <c r="F1610" s="206" t="s">
        <v>3224</v>
      </c>
      <c r="G1610" s="206" t="s">
        <v>3222</v>
      </c>
      <c r="H1610" s="158" t="s">
        <v>1578</v>
      </c>
      <c r="I1610" s="155" t="s">
        <v>736</v>
      </c>
      <c r="J1610" s="128">
        <v>2295</v>
      </c>
      <c r="K1610" s="128">
        <v>262</v>
      </c>
      <c r="L1610" s="155">
        <v>6030</v>
      </c>
      <c r="M1610" s="199">
        <f t="shared" si="25"/>
        <v>1579860</v>
      </c>
      <c r="N1610" s="157" t="s">
        <v>3350</v>
      </c>
      <c r="O1610" s="157" t="s">
        <v>3990</v>
      </c>
      <c r="P1610" s="205"/>
      <c r="Q1610" s="205"/>
      <c r="R1610" s="205"/>
      <c r="S1610" s="206"/>
    </row>
    <row r="1611" spans="1:19" ht="29.1" customHeight="1">
      <c r="A1611" s="166">
        <v>1607</v>
      </c>
      <c r="B1611" s="206"/>
      <c r="C1611" s="206"/>
      <c r="D1611" s="206"/>
      <c r="E1611" s="206"/>
      <c r="F1611" s="206" t="s">
        <v>3224</v>
      </c>
      <c r="G1611" s="206" t="s">
        <v>3222</v>
      </c>
      <c r="H1611" s="158" t="s">
        <v>1612</v>
      </c>
      <c r="I1611" s="155" t="s">
        <v>109</v>
      </c>
      <c r="J1611" s="128">
        <v>48</v>
      </c>
      <c r="K1611" s="128">
        <v>48</v>
      </c>
      <c r="L1611" s="128">
        <v>226</v>
      </c>
      <c r="M1611" s="199">
        <f t="shared" si="25"/>
        <v>10848</v>
      </c>
      <c r="N1611" s="157" t="s">
        <v>3191</v>
      </c>
      <c r="O1611" s="157">
        <v>0</v>
      </c>
      <c r="P1611" s="205"/>
      <c r="Q1611" s="205"/>
      <c r="R1611" s="205"/>
      <c r="S1611" s="206"/>
    </row>
    <row r="1612" spans="1:19" ht="29.1" customHeight="1">
      <c r="A1612" s="166">
        <v>1608</v>
      </c>
      <c r="B1612" s="206"/>
      <c r="C1612" s="206"/>
      <c r="D1612" s="206"/>
      <c r="E1612" s="206"/>
      <c r="F1612" s="206" t="s">
        <v>3224</v>
      </c>
      <c r="G1612" s="206" t="s">
        <v>3222</v>
      </c>
      <c r="H1612" s="158" t="s">
        <v>1609</v>
      </c>
      <c r="I1612" s="155" t="s">
        <v>109</v>
      </c>
      <c r="J1612" s="128">
        <v>14748</v>
      </c>
      <c r="K1612" s="128">
        <v>196</v>
      </c>
      <c r="L1612" s="155">
        <v>476</v>
      </c>
      <c r="M1612" s="199">
        <f t="shared" si="25"/>
        <v>93296</v>
      </c>
      <c r="N1612" s="157" t="s">
        <v>3541</v>
      </c>
      <c r="O1612" s="157" t="s">
        <v>2914</v>
      </c>
      <c r="P1612" s="205"/>
      <c r="Q1612" s="205"/>
      <c r="R1612" s="205"/>
      <c r="S1612" s="206"/>
    </row>
    <row r="1613" spans="1:19" ht="29.1" customHeight="1">
      <c r="A1613" s="166">
        <v>1609</v>
      </c>
      <c r="B1613" s="206"/>
      <c r="C1613" s="206"/>
      <c r="D1613" s="206"/>
      <c r="E1613" s="206"/>
      <c r="F1613" s="206" t="s">
        <v>3224</v>
      </c>
      <c r="G1613" s="206" t="s">
        <v>3222</v>
      </c>
      <c r="H1613" s="158" t="s">
        <v>1575</v>
      </c>
      <c r="I1613" s="155" t="s">
        <v>119</v>
      </c>
      <c r="J1613" s="128">
        <v>86</v>
      </c>
      <c r="K1613" s="128">
        <v>86</v>
      </c>
      <c r="L1613" s="155">
        <v>1510</v>
      </c>
      <c r="M1613" s="199">
        <f t="shared" si="25"/>
        <v>129860</v>
      </c>
      <c r="N1613" s="157" t="s">
        <v>3179</v>
      </c>
      <c r="O1613" s="157">
        <v>0</v>
      </c>
      <c r="P1613" s="205"/>
      <c r="Q1613" s="205"/>
      <c r="R1613" s="205"/>
      <c r="S1613" s="206"/>
    </row>
    <row r="1614" spans="1:19" ht="29.1" customHeight="1">
      <c r="A1614" s="166">
        <v>1610</v>
      </c>
      <c r="B1614" s="206"/>
      <c r="C1614" s="206"/>
      <c r="D1614" s="206"/>
      <c r="E1614" s="206"/>
      <c r="F1614" s="206" t="s">
        <v>3224</v>
      </c>
      <c r="G1614" s="206" t="s">
        <v>3222</v>
      </c>
      <c r="H1614" s="158" t="s">
        <v>1576</v>
      </c>
      <c r="I1614" s="155" t="s">
        <v>54</v>
      </c>
      <c r="J1614" s="128">
        <v>777</v>
      </c>
      <c r="K1614" s="128">
        <v>54</v>
      </c>
      <c r="L1614" s="155">
        <v>4950</v>
      </c>
      <c r="M1614" s="199">
        <f t="shared" si="25"/>
        <v>267300</v>
      </c>
      <c r="N1614" s="157" t="s">
        <v>3364</v>
      </c>
      <c r="O1614" s="157" t="s">
        <v>2901</v>
      </c>
      <c r="P1614" s="205"/>
      <c r="Q1614" s="205"/>
      <c r="R1614" s="205"/>
      <c r="S1614" s="206"/>
    </row>
    <row r="1615" spans="1:19" ht="29.1" customHeight="1">
      <c r="A1615" s="166">
        <v>1611</v>
      </c>
      <c r="B1615" s="206"/>
      <c r="C1615" s="206"/>
      <c r="D1615" s="206"/>
      <c r="E1615" s="206"/>
      <c r="F1615" s="206" t="s">
        <v>3224</v>
      </c>
      <c r="G1615" s="206" t="s">
        <v>3222</v>
      </c>
      <c r="H1615" s="158" t="s">
        <v>1574</v>
      </c>
      <c r="I1615" s="155" t="s">
        <v>55</v>
      </c>
      <c r="J1615" s="128">
        <v>1250</v>
      </c>
      <c r="K1615" s="128">
        <v>1018</v>
      </c>
      <c r="L1615" s="155">
        <v>4280</v>
      </c>
      <c r="M1615" s="199">
        <f t="shared" si="25"/>
        <v>4357040</v>
      </c>
      <c r="N1615" s="157" t="s">
        <v>3191</v>
      </c>
      <c r="O1615" s="157">
        <v>0</v>
      </c>
      <c r="P1615" s="205"/>
      <c r="Q1615" s="205"/>
      <c r="R1615" s="205"/>
      <c r="S1615" s="206"/>
    </row>
    <row r="1616" spans="1:19" ht="29.1" customHeight="1">
      <c r="A1616" s="166">
        <v>1612</v>
      </c>
      <c r="B1616" s="206"/>
      <c r="C1616" s="206"/>
      <c r="D1616" s="206"/>
      <c r="E1616" s="206"/>
      <c r="F1616" s="206" t="s">
        <v>3224</v>
      </c>
      <c r="G1616" s="206" t="s">
        <v>3222</v>
      </c>
      <c r="H1616" s="158" t="s">
        <v>1611</v>
      </c>
      <c r="I1616" s="155" t="s">
        <v>109</v>
      </c>
      <c r="J1616" s="128">
        <v>515</v>
      </c>
      <c r="K1616" s="128">
        <v>207</v>
      </c>
      <c r="L1616" s="155">
        <v>240</v>
      </c>
      <c r="M1616" s="199">
        <f t="shared" si="25"/>
        <v>49680</v>
      </c>
      <c r="N1616" s="157" t="s">
        <v>3191</v>
      </c>
      <c r="O1616" s="157">
        <v>0</v>
      </c>
      <c r="P1616" s="205"/>
      <c r="Q1616" s="205"/>
      <c r="R1616" s="205"/>
      <c r="S1616" s="206"/>
    </row>
    <row r="1617" spans="1:19" ht="29.1" customHeight="1">
      <c r="A1617" s="166">
        <v>1613</v>
      </c>
      <c r="B1617" s="206"/>
      <c r="C1617" s="206"/>
      <c r="D1617" s="206"/>
      <c r="E1617" s="206"/>
      <c r="F1617" s="206" t="s">
        <v>3224</v>
      </c>
      <c r="G1617" s="206" t="s">
        <v>3222</v>
      </c>
      <c r="H1617" s="158" t="s">
        <v>1573</v>
      </c>
      <c r="I1617" s="155" t="s">
        <v>119</v>
      </c>
      <c r="J1617" s="128">
        <v>417</v>
      </c>
      <c r="K1617" s="128">
        <v>417</v>
      </c>
      <c r="L1617" s="155">
        <v>1510</v>
      </c>
      <c r="M1617" s="199">
        <f t="shared" si="25"/>
        <v>629670</v>
      </c>
      <c r="N1617" s="157" t="s">
        <v>3179</v>
      </c>
      <c r="O1617" s="157">
        <v>0</v>
      </c>
      <c r="P1617" s="205"/>
      <c r="Q1617" s="205"/>
      <c r="R1617" s="205"/>
      <c r="S1617" s="206"/>
    </row>
    <row r="1618" spans="1:19" ht="29.1" customHeight="1">
      <c r="A1618" s="166">
        <v>1614</v>
      </c>
      <c r="B1618" s="206"/>
      <c r="C1618" s="206"/>
      <c r="D1618" s="206"/>
      <c r="E1618" s="206"/>
      <c r="F1618" s="206" t="s">
        <v>3224</v>
      </c>
      <c r="G1618" s="206" t="s">
        <v>3222</v>
      </c>
      <c r="H1618" s="158" t="s">
        <v>1571</v>
      </c>
      <c r="I1618" s="155" t="s">
        <v>920</v>
      </c>
      <c r="J1618" s="128">
        <v>487</v>
      </c>
      <c r="K1618" s="128">
        <v>39</v>
      </c>
      <c r="L1618" s="155">
        <v>17000</v>
      </c>
      <c r="M1618" s="199">
        <f t="shared" si="25"/>
        <v>663000</v>
      </c>
      <c r="N1618" s="157" t="s">
        <v>3540</v>
      </c>
      <c r="O1618" s="157" t="s">
        <v>3991</v>
      </c>
      <c r="P1618" s="205"/>
      <c r="Q1618" s="205"/>
      <c r="R1618" s="205"/>
      <c r="S1618" s="206"/>
    </row>
    <row r="1619" spans="1:19" ht="29.1" customHeight="1">
      <c r="A1619" s="166">
        <v>1615</v>
      </c>
      <c r="B1619" s="206"/>
      <c r="C1619" s="206"/>
      <c r="D1619" s="206"/>
      <c r="E1619" s="206"/>
      <c r="F1619" s="206" t="s">
        <v>3224</v>
      </c>
      <c r="G1619" s="206" t="s">
        <v>3222</v>
      </c>
      <c r="H1619" s="158" t="s">
        <v>1604</v>
      </c>
      <c r="I1619" s="155" t="s">
        <v>119</v>
      </c>
      <c r="J1619" s="128">
        <v>2050</v>
      </c>
      <c r="K1619" s="128">
        <v>1878</v>
      </c>
      <c r="L1619" s="155">
        <v>1510</v>
      </c>
      <c r="M1619" s="199">
        <f t="shared" si="25"/>
        <v>2835780</v>
      </c>
      <c r="N1619" s="157" t="s">
        <v>3191</v>
      </c>
      <c r="O1619" s="157">
        <v>0</v>
      </c>
      <c r="P1619" s="205"/>
      <c r="Q1619" s="205"/>
      <c r="R1619" s="205"/>
      <c r="S1619" s="206"/>
    </row>
    <row r="1620" spans="1:19" ht="29.1" customHeight="1">
      <c r="A1620" s="166">
        <v>1616</v>
      </c>
      <c r="B1620" s="206"/>
      <c r="C1620" s="206"/>
      <c r="D1620" s="206"/>
      <c r="E1620" s="206"/>
      <c r="F1620" s="206" t="s">
        <v>3224</v>
      </c>
      <c r="G1620" s="206" t="s">
        <v>3222</v>
      </c>
      <c r="H1620" s="158" t="s">
        <v>1572</v>
      </c>
      <c r="I1620" s="155" t="s">
        <v>55</v>
      </c>
      <c r="J1620" s="128">
        <v>1220</v>
      </c>
      <c r="K1620" s="128">
        <v>1150</v>
      </c>
      <c r="L1620" s="155">
        <v>3010</v>
      </c>
      <c r="M1620" s="199">
        <f t="shared" si="25"/>
        <v>3461500</v>
      </c>
      <c r="N1620" s="157" t="s">
        <v>3191</v>
      </c>
      <c r="O1620" s="157">
        <v>0</v>
      </c>
      <c r="P1620" s="205"/>
      <c r="Q1620" s="205"/>
      <c r="R1620" s="205"/>
      <c r="S1620" s="206"/>
    </row>
    <row r="1621" spans="1:19" ht="29.1" customHeight="1">
      <c r="A1621" s="166">
        <v>1617</v>
      </c>
      <c r="B1621" s="206"/>
      <c r="C1621" s="206"/>
      <c r="D1621" s="206"/>
      <c r="E1621" s="206"/>
      <c r="F1621" s="206" t="s">
        <v>3224</v>
      </c>
      <c r="G1621" s="206" t="s">
        <v>3222</v>
      </c>
      <c r="H1621" s="158" t="s">
        <v>1570</v>
      </c>
      <c r="I1621" s="155" t="s">
        <v>109</v>
      </c>
      <c r="J1621" s="128">
        <v>235</v>
      </c>
      <c r="K1621" s="128">
        <v>235</v>
      </c>
      <c r="L1621" s="155">
        <v>432</v>
      </c>
      <c r="M1621" s="199">
        <f t="shared" si="25"/>
        <v>101520</v>
      </c>
      <c r="N1621" s="157" t="s">
        <v>3540</v>
      </c>
      <c r="O1621" s="157" t="s">
        <v>3991</v>
      </c>
      <c r="P1621" s="205"/>
      <c r="Q1621" s="205"/>
      <c r="R1621" s="205"/>
      <c r="S1621" s="206"/>
    </row>
    <row r="1622" spans="1:19" ht="29.1" customHeight="1">
      <c r="A1622" s="166">
        <v>1618</v>
      </c>
      <c r="B1622" s="206"/>
      <c r="C1622" s="206"/>
      <c r="D1622" s="206"/>
      <c r="E1622" s="206"/>
      <c r="F1622" s="206" t="s">
        <v>3224</v>
      </c>
      <c r="G1622" s="206" t="s">
        <v>3222</v>
      </c>
      <c r="H1622" s="158" t="s">
        <v>1569</v>
      </c>
      <c r="I1622" s="155" t="s">
        <v>119</v>
      </c>
      <c r="J1622" s="128">
        <v>142</v>
      </c>
      <c r="K1622" s="128">
        <v>142</v>
      </c>
      <c r="L1622" s="155">
        <v>1510</v>
      </c>
      <c r="M1622" s="199">
        <f t="shared" si="25"/>
        <v>214420</v>
      </c>
      <c r="N1622" s="157" t="s">
        <v>3540</v>
      </c>
      <c r="O1622" s="157" t="s">
        <v>3991</v>
      </c>
      <c r="P1622" s="205"/>
      <c r="Q1622" s="205"/>
      <c r="R1622" s="205"/>
      <c r="S1622" s="206"/>
    </row>
    <row r="1623" spans="1:19" ht="29.1" customHeight="1">
      <c r="A1623" s="166">
        <v>1619</v>
      </c>
      <c r="B1623" s="206"/>
      <c r="C1623" s="206"/>
      <c r="D1623" s="206"/>
      <c r="E1623" s="206"/>
      <c r="F1623" s="206" t="s">
        <v>3224</v>
      </c>
      <c r="G1623" s="206" t="s">
        <v>3222</v>
      </c>
      <c r="H1623" s="158" t="s">
        <v>1610</v>
      </c>
      <c r="I1623" s="155" t="s">
        <v>109</v>
      </c>
      <c r="J1623" s="128">
        <v>69</v>
      </c>
      <c r="K1623" s="128">
        <v>69</v>
      </c>
      <c r="L1623" s="128">
        <v>226</v>
      </c>
      <c r="M1623" s="199">
        <f t="shared" si="25"/>
        <v>15594</v>
      </c>
      <c r="N1623" s="157" t="s">
        <v>3191</v>
      </c>
      <c r="O1623" s="157">
        <v>0</v>
      </c>
      <c r="P1623" s="205"/>
      <c r="Q1623" s="205"/>
      <c r="R1623" s="205"/>
      <c r="S1623" s="206"/>
    </row>
    <row r="1624" spans="1:19" ht="29.1" customHeight="1">
      <c r="A1624" s="166">
        <v>1620</v>
      </c>
      <c r="B1624" s="206"/>
      <c r="C1624" s="206"/>
      <c r="D1624" s="206"/>
      <c r="E1624" s="206"/>
      <c r="F1624" s="206" t="s">
        <v>3224</v>
      </c>
      <c r="G1624" s="206" t="s">
        <v>3222</v>
      </c>
      <c r="H1624" s="158" t="s">
        <v>1568</v>
      </c>
      <c r="I1624" s="155" t="s">
        <v>54</v>
      </c>
      <c r="J1624" s="128">
        <v>54</v>
      </c>
      <c r="K1624" s="128">
        <v>26</v>
      </c>
      <c r="L1624" s="128">
        <v>2110</v>
      </c>
      <c r="M1624" s="199">
        <f t="shared" si="25"/>
        <v>54860</v>
      </c>
      <c r="N1624" s="157" t="s">
        <v>3191</v>
      </c>
      <c r="O1624" s="157">
        <v>0</v>
      </c>
      <c r="P1624" s="205"/>
      <c r="Q1624" s="205"/>
      <c r="R1624" s="205"/>
      <c r="S1624" s="206"/>
    </row>
    <row r="1625" spans="1:19" ht="29.1" customHeight="1">
      <c r="A1625" s="166">
        <v>1621</v>
      </c>
      <c r="B1625" s="206"/>
      <c r="C1625" s="206"/>
      <c r="D1625" s="206"/>
      <c r="E1625" s="206"/>
      <c r="F1625" s="206" t="s">
        <v>3224</v>
      </c>
      <c r="G1625" s="206" t="s">
        <v>3222</v>
      </c>
      <c r="H1625" s="158" t="s">
        <v>2943</v>
      </c>
      <c r="I1625" s="155" t="s">
        <v>109</v>
      </c>
      <c r="J1625" s="128">
        <v>27792</v>
      </c>
      <c r="K1625" s="128">
        <v>7</v>
      </c>
      <c r="L1625" s="155">
        <v>549</v>
      </c>
      <c r="M1625" s="199">
        <f t="shared" ref="M1625:M1635" si="26">K1625*L1625</f>
        <v>3843</v>
      </c>
      <c r="N1625" s="157" t="s">
        <v>3539</v>
      </c>
      <c r="O1625" s="157" t="s">
        <v>3993</v>
      </c>
      <c r="P1625" s="205"/>
      <c r="Q1625" s="205"/>
      <c r="R1625" s="205"/>
      <c r="S1625" s="206"/>
    </row>
    <row r="1626" spans="1:19" ht="29.1" customHeight="1">
      <c r="A1626" s="166">
        <v>1622</v>
      </c>
      <c r="B1626" s="206"/>
      <c r="C1626" s="206"/>
      <c r="D1626" s="206"/>
      <c r="E1626" s="206"/>
      <c r="F1626" s="206" t="s">
        <v>3224</v>
      </c>
      <c r="G1626" s="206" t="s">
        <v>3222</v>
      </c>
      <c r="H1626" s="158" t="s">
        <v>1564</v>
      </c>
      <c r="I1626" s="155" t="s">
        <v>55</v>
      </c>
      <c r="J1626" s="128">
        <v>1878</v>
      </c>
      <c r="K1626" s="128">
        <v>1166</v>
      </c>
      <c r="L1626" s="155">
        <v>3010</v>
      </c>
      <c r="M1626" s="199">
        <f t="shared" si="26"/>
        <v>3509660</v>
      </c>
      <c r="N1626" s="157" t="s">
        <v>3191</v>
      </c>
      <c r="O1626" s="157">
        <v>0</v>
      </c>
      <c r="P1626" s="205"/>
      <c r="Q1626" s="205"/>
      <c r="R1626" s="205"/>
      <c r="S1626" s="206"/>
    </row>
    <row r="1627" spans="1:19" ht="29.1" customHeight="1">
      <c r="A1627" s="166">
        <v>1623</v>
      </c>
      <c r="B1627" s="206"/>
      <c r="C1627" s="206"/>
      <c r="D1627" s="206"/>
      <c r="E1627" s="206"/>
      <c r="F1627" s="206" t="s">
        <v>3224</v>
      </c>
      <c r="G1627" s="206" t="s">
        <v>3222</v>
      </c>
      <c r="H1627" s="158" t="s">
        <v>1567</v>
      </c>
      <c r="I1627" s="155" t="s">
        <v>54</v>
      </c>
      <c r="J1627" s="128">
        <v>2005</v>
      </c>
      <c r="K1627" s="128">
        <v>31</v>
      </c>
      <c r="L1627" s="155">
        <v>3630</v>
      </c>
      <c r="M1627" s="199">
        <f t="shared" si="26"/>
        <v>112530</v>
      </c>
      <c r="N1627" s="157" t="s">
        <v>3344</v>
      </c>
      <c r="O1627" s="157" t="s">
        <v>3992</v>
      </c>
      <c r="P1627" s="205"/>
      <c r="Q1627" s="205"/>
      <c r="R1627" s="205"/>
      <c r="S1627" s="206"/>
    </row>
    <row r="1628" spans="1:19" ht="29.1" customHeight="1">
      <c r="A1628" s="166">
        <v>1624</v>
      </c>
      <c r="B1628" s="206"/>
      <c r="C1628" s="206"/>
      <c r="D1628" s="206"/>
      <c r="E1628" s="206"/>
      <c r="F1628" s="206" t="s">
        <v>3224</v>
      </c>
      <c r="G1628" s="206" t="s">
        <v>3222</v>
      </c>
      <c r="H1628" s="158" t="s">
        <v>1565</v>
      </c>
      <c r="I1628" s="155" t="s">
        <v>119</v>
      </c>
      <c r="J1628" s="128">
        <v>536</v>
      </c>
      <c r="K1628" s="128">
        <v>536</v>
      </c>
      <c r="L1628" s="155">
        <v>1510</v>
      </c>
      <c r="M1628" s="199">
        <f t="shared" si="26"/>
        <v>809360</v>
      </c>
      <c r="N1628" s="157" t="s">
        <v>3179</v>
      </c>
      <c r="O1628" s="157">
        <v>0</v>
      </c>
      <c r="P1628" s="205"/>
      <c r="Q1628" s="205"/>
      <c r="R1628" s="205"/>
      <c r="S1628" s="206"/>
    </row>
    <row r="1629" spans="1:19" ht="29.1" customHeight="1">
      <c r="A1629" s="166">
        <v>1625</v>
      </c>
      <c r="B1629" s="206"/>
      <c r="C1629" s="206"/>
      <c r="D1629" s="206"/>
      <c r="E1629" s="206"/>
      <c r="F1629" s="206" t="s">
        <v>3224</v>
      </c>
      <c r="G1629" s="206" t="s">
        <v>3222</v>
      </c>
      <c r="H1629" s="158" t="s">
        <v>1566</v>
      </c>
      <c r="I1629" s="155" t="s">
        <v>54</v>
      </c>
      <c r="J1629" s="128">
        <v>140</v>
      </c>
      <c r="K1629" s="128">
        <v>24</v>
      </c>
      <c r="L1629" s="155">
        <v>2110</v>
      </c>
      <c r="M1629" s="199">
        <f t="shared" si="26"/>
        <v>50640</v>
      </c>
      <c r="N1629" s="157" t="s">
        <v>3191</v>
      </c>
      <c r="O1629" s="157">
        <v>0</v>
      </c>
      <c r="P1629" s="205"/>
      <c r="Q1629" s="205"/>
      <c r="R1629" s="205"/>
      <c r="S1629" s="206"/>
    </row>
    <row r="1630" spans="1:19" ht="29.1" customHeight="1">
      <c r="A1630" s="166">
        <v>1626</v>
      </c>
      <c r="B1630" s="206"/>
      <c r="C1630" s="206"/>
      <c r="D1630" s="206"/>
      <c r="E1630" s="206"/>
      <c r="F1630" s="206" t="s">
        <v>3224</v>
      </c>
      <c r="G1630" s="206" t="s">
        <v>3222</v>
      </c>
      <c r="H1630" s="158" t="s">
        <v>1603</v>
      </c>
      <c r="I1630" s="155" t="s">
        <v>119</v>
      </c>
      <c r="J1630" s="128">
        <v>3232</v>
      </c>
      <c r="K1630" s="128">
        <v>290</v>
      </c>
      <c r="L1630" s="155">
        <v>1840</v>
      </c>
      <c r="M1630" s="199">
        <f t="shared" si="26"/>
        <v>533600</v>
      </c>
      <c r="N1630" s="157" t="s">
        <v>3191</v>
      </c>
      <c r="O1630" s="157">
        <v>0</v>
      </c>
      <c r="P1630" s="205"/>
      <c r="Q1630" s="205"/>
      <c r="R1630" s="205"/>
      <c r="S1630" s="206"/>
    </row>
    <row r="1631" spans="1:19" ht="29.1" customHeight="1">
      <c r="A1631" s="166">
        <v>1627</v>
      </c>
      <c r="B1631" s="206"/>
      <c r="C1631" s="206"/>
      <c r="D1631" s="206"/>
      <c r="E1631" s="206"/>
      <c r="F1631" s="206" t="s">
        <v>3224</v>
      </c>
      <c r="G1631" s="206" t="s">
        <v>3222</v>
      </c>
      <c r="H1631" s="158" t="s">
        <v>1563</v>
      </c>
      <c r="I1631" s="155" t="s">
        <v>119</v>
      </c>
      <c r="J1631" s="128">
        <v>813</v>
      </c>
      <c r="K1631" s="128">
        <v>52</v>
      </c>
      <c r="L1631" s="155">
        <v>1510</v>
      </c>
      <c r="M1631" s="199">
        <f t="shared" si="26"/>
        <v>78520</v>
      </c>
      <c r="N1631" s="157" t="s">
        <v>1820</v>
      </c>
      <c r="O1631" s="157">
        <v>0</v>
      </c>
      <c r="P1631" s="205"/>
      <c r="Q1631" s="205"/>
      <c r="R1631" s="205"/>
      <c r="S1631" s="206"/>
    </row>
    <row r="1632" spans="1:19" ht="29.1" customHeight="1">
      <c r="A1632" s="166">
        <v>1628</v>
      </c>
      <c r="B1632" s="206"/>
      <c r="C1632" s="206"/>
      <c r="D1632" s="206"/>
      <c r="E1632" s="206"/>
      <c r="F1632" s="206" t="s">
        <v>3224</v>
      </c>
      <c r="G1632" s="206" t="s">
        <v>3222</v>
      </c>
      <c r="H1632" s="158" t="s">
        <v>1562</v>
      </c>
      <c r="I1632" s="155" t="s">
        <v>55</v>
      </c>
      <c r="J1632" s="128">
        <v>116</v>
      </c>
      <c r="K1632" s="128">
        <v>107</v>
      </c>
      <c r="L1632" s="155">
        <v>4720</v>
      </c>
      <c r="M1632" s="199">
        <f t="shared" si="26"/>
        <v>505040</v>
      </c>
      <c r="N1632" s="157" t="s">
        <v>1820</v>
      </c>
      <c r="O1632" s="157">
        <v>0</v>
      </c>
      <c r="P1632" s="205"/>
      <c r="Q1632" s="205"/>
      <c r="R1632" s="205"/>
      <c r="S1632" s="206"/>
    </row>
    <row r="1633" spans="1:19" ht="29.1" customHeight="1">
      <c r="A1633" s="166">
        <v>1629</v>
      </c>
      <c r="B1633" s="206"/>
      <c r="C1633" s="206"/>
      <c r="D1633" s="206"/>
      <c r="E1633" s="206"/>
      <c r="F1633" s="206" t="s">
        <v>3224</v>
      </c>
      <c r="G1633" s="206" t="s">
        <v>3222</v>
      </c>
      <c r="H1633" s="158" t="s">
        <v>1560</v>
      </c>
      <c r="I1633" s="155" t="s">
        <v>55</v>
      </c>
      <c r="J1633" s="128">
        <v>675</v>
      </c>
      <c r="K1633" s="128">
        <v>23</v>
      </c>
      <c r="L1633" s="155">
        <v>4950</v>
      </c>
      <c r="M1633" s="199">
        <f t="shared" si="26"/>
        <v>113850</v>
      </c>
      <c r="N1633" s="157" t="s">
        <v>3256</v>
      </c>
      <c r="O1633" s="157" t="s">
        <v>2896</v>
      </c>
      <c r="P1633" s="205"/>
      <c r="Q1633" s="205"/>
      <c r="R1633" s="205"/>
      <c r="S1633" s="206"/>
    </row>
    <row r="1634" spans="1:19" ht="29.1" customHeight="1">
      <c r="A1634" s="166">
        <v>1630</v>
      </c>
      <c r="B1634" s="206"/>
      <c r="C1634" s="206"/>
      <c r="D1634" s="206"/>
      <c r="E1634" s="206"/>
      <c r="F1634" s="206" t="s">
        <v>3224</v>
      </c>
      <c r="G1634" s="206" t="s">
        <v>3222</v>
      </c>
      <c r="H1634" s="158" t="s">
        <v>1561</v>
      </c>
      <c r="I1634" s="155" t="s">
        <v>119</v>
      </c>
      <c r="J1634" s="128">
        <v>616</v>
      </c>
      <c r="K1634" s="128">
        <v>51</v>
      </c>
      <c r="L1634" s="155">
        <v>1510</v>
      </c>
      <c r="M1634" s="199">
        <f t="shared" si="26"/>
        <v>77010</v>
      </c>
      <c r="N1634" s="157" t="s">
        <v>3179</v>
      </c>
      <c r="O1634" s="157">
        <v>0</v>
      </c>
      <c r="P1634" s="205"/>
      <c r="Q1634" s="205"/>
      <c r="R1634" s="205"/>
      <c r="S1634" s="206"/>
    </row>
    <row r="1635" spans="1:19" ht="29.1" customHeight="1">
      <c r="A1635" s="166">
        <v>1631</v>
      </c>
      <c r="B1635" s="206"/>
      <c r="C1635" s="206"/>
      <c r="D1635" s="206"/>
      <c r="E1635" s="206"/>
      <c r="F1635" s="206" t="s">
        <v>3224</v>
      </c>
      <c r="G1635" s="206" t="s">
        <v>3222</v>
      </c>
      <c r="H1635" s="158" t="s">
        <v>1605</v>
      </c>
      <c r="I1635" s="155" t="s">
        <v>119</v>
      </c>
      <c r="J1635" s="128">
        <v>1758</v>
      </c>
      <c r="K1635" s="128">
        <v>128</v>
      </c>
      <c r="L1635" s="155">
        <v>1510</v>
      </c>
      <c r="M1635" s="199">
        <f t="shared" si="26"/>
        <v>193280</v>
      </c>
      <c r="N1635" s="157" t="s">
        <v>3191</v>
      </c>
      <c r="O1635" s="157">
        <v>0</v>
      </c>
      <c r="P1635" s="205"/>
      <c r="Q1635" s="205"/>
      <c r="R1635" s="205"/>
      <c r="S1635" s="206"/>
    </row>
    <row r="1636" spans="1:19" ht="29.1" customHeight="1">
      <c r="A1636" s="166">
        <v>1632</v>
      </c>
      <c r="B1636" s="206"/>
      <c r="C1636" s="206"/>
      <c r="D1636" s="206"/>
      <c r="E1636" s="206"/>
      <c r="F1636" s="206" t="s">
        <v>3224</v>
      </c>
      <c r="G1636" s="206" t="s">
        <v>3223</v>
      </c>
      <c r="H1636" s="158" t="s">
        <v>1688</v>
      </c>
      <c r="I1636" s="155" t="s">
        <v>166</v>
      </c>
      <c r="J1636" s="128">
        <v>334</v>
      </c>
      <c r="K1636" s="128">
        <v>195</v>
      </c>
      <c r="L1636" s="128">
        <v>1650</v>
      </c>
      <c r="M1636" s="199">
        <f>K1636*L1636</f>
        <v>321750</v>
      </c>
      <c r="N1636" s="157" t="s">
        <v>1820</v>
      </c>
      <c r="O1636" s="157">
        <v>0</v>
      </c>
      <c r="P1636" s="205"/>
      <c r="Q1636" s="205"/>
      <c r="R1636" s="205"/>
      <c r="S1636" s="206"/>
    </row>
    <row r="1637" spans="1:19" ht="29.1" customHeight="1">
      <c r="A1637" s="166">
        <v>1633</v>
      </c>
      <c r="B1637" s="206"/>
      <c r="C1637" s="206"/>
      <c r="D1637" s="206"/>
      <c r="E1637" s="206"/>
      <c r="F1637" s="206" t="s">
        <v>3224</v>
      </c>
      <c r="G1637" s="206" t="s">
        <v>3223</v>
      </c>
      <c r="H1637" s="158" t="s">
        <v>1689</v>
      </c>
      <c r="I1637" s="155" t="s">
        <v>109</v>
      </c>
      <c r="J1637" s="128">
        <v>33</v>
      </c>
      <c r="K1637" s="128">
        <v>33</v>
      </c>
      <c r="L1637" s="128">
        <v>135</v>
      </c>
      <c r="M1637" s="199">
        <f>K1637*L1637</f>
        <v>4455</v>
      </c>
      <c r="N1637" s="157" t="s">
        <v>1820</v>
      </c>
      <c r="O1637" s="157">
        <v>0</v>
      </c>
      <c r="P1637" s="205"/>
      <c r="Q1637" s="205"/>
      <c r="R1637" s="205"/>
      <c r="S1637" s="206"/>
    </row>
    <row r="1638" spans="1:19" ht="29.1" customHeight="1">
      <c r="A1638" s="166">
        <v>1634</v>
      </c>
      <c r="B1638" s="206"/>
      <c r="C1638" s="206"/>
      <c r="D1638" s="206"/>
      <c r="E1638" s="206"/>
      <c r="F1638" s="206" t="s">
        <v>3224</v>
      </c>
      <c r="G1638" s="206" t="s">
        <v>3223</v>
      </c>
      <c r="H1638" s="157">
        <v>2078</v>
      </c>
      <c r="I1638" s="155" t="s">
        <v>166</v>
      </c>
      <c r="J1638" s="128">
        <v>480.3</v>
      </c>
      <c r="K1638" s="128">
        <v>1</v>
      </c>
      <c r="L1638" s="128">
        <v>1650</v>
      </c>
      <c r="M1638" s="118"/>
      <c r="N1638" s="157" t="s">
        <v>1821</v>
      </c>
      <c r="O1638" s="157"/>
      <c r="P1638" s="205"/>
      <c r="Q1638" s="205"/>
      <c r="R1638" s="205"/>
      <c r="S1638" s="206"/>
    </row>
    <row r="1639" spans="1:19" ht="29.1" customHeight="1">
      <c r="A1639" s="166">
        <v>1635</v>
      </c>
      <c r="B1639" s="206"/>
      <c r="C1639" s="206"/>
      <c r="D1639" s="206"/>
      <c r="E1639" s="206"/>
      <c r="F1639" s="206" t="s">
        <v>3224</v>
      </c>
      <c r="G1639" s="206" t="s">
        <v>3223</v>
      </c>
      <c r="H1639" s="158" t="s">
        <v>1687</v>
      </c>
      <c r="I1639" s="155" t="s">
        <v>166</v>
      </c>
      <c r="J1639" s="128">
        <v>73</v>
      </c>
      <c r="K1639" s="128">
        <v>73</v>
      </c>
      <c r="L1639" s="128">
        <v>1650</v>
      </c>
      <c r="M1639" s="199">
        <f t="shared" ref="M1639:M1702" si="27">K1639*L1639</f>
        <v>120450</v>
      </c>
      <c r="N1639" s="157" t="s">
        <v>1820</v>
      </c>
      <c r="O1639" s="157">
        <v>0</v>
      </c>
      <c r="P1639" s="205"/>
      <c r="Q1639" s="205"/>
      <c r="R1639" s="205"/>
      <c r="S1639" s="206"/>
    </row>
    <row r="1640" spans="1:19" ht="29.1" customHeight="1">
      <c r="A1640" s="166">
        <v>1636</v>
      </c>
      <c r="B1640" s="206"/>
      <c r="C1640" s="206"/>
      <c r="D1640" s="206"/>
      <c r="E1640" s="206"/>
      <c r="F1640" s="206" t="s">
        <v>3224</v>
      </c>
      <c r="G1640" s="206" t="s">
        <v>3223</v>
      </c>
      <c r="H1640" s="158" t="s">
        <v>1685</v>
      </c>
      <c r="I1640" s="155" t="s">
        <v>119</v>
      </c>
      <c r="J1640" s="128">
        <v>248</v>
      </c>
      <c r="K1640" s="128">
        <v>248</v>
      </c>
      <c r="L1640" s="128">
        <v>1650</v>
      </c>
      <c r="M1640" s="199">
        <f t="shared" si="27"/>
        <v>409200</v>
      </c>
      <c r="N1640" s="157" t="s">
        <v>3191</v>
      </c>
      <c r="O1640" s="157">
        <v>0</v>
      </c>
      <c r="P1640" s="205"/>
      <c r="Q1640" s="205"/>
      <c r="R1640" s="205"/>
      <c r="S1640" s="206"/>
    </row>
    <row r="1641" spans="1:19" ht="29.1" customHeight="1">
      <c r="A1641" s="166">
        <v>1637</v>
      </c>
      <c r="B1641" s="206"/>
      <c r="C1641" s="206"/>
      <c r="D1641" s="206"/>
      <c r="E1641" s="206"/>
      <c r="F1641" s="206" t="s">
        <v>3224</v>
      </c>
      <c r="G1641" s="206" t="s">
        <v>3223</v>
      </c>
      <c r="H1641" s="158" t="s">
        <v>1686</v>
      </c>
      <c r="I1641" s="155" t="s">
        <v>109</v>
      </c>
      <c r="J1641" s="128">
        <v>10</v>
      </c>
      <c r="K1641" s="128">
        <v>10</v>
      </c>
      <c r="L1641" s="128">
        <v>907</v>
      </c>
      <c r="M1641" s="199">
        <f t="shared" si="27"/>
        <v>9070</v>
      </c>
      <c r="N1641" s="157" t="s">
        <v>1820</v>
      </c>
      <c r="O1641" s="157">
        <v>0</v>
      </c>
      <c r="P1641" s="205"/>
      <c r="Q1641" s="205"/>
      <c r="R1641" s="205"/>
      <c r="S1641" s="206"/>
    </row>
    <row r="1642" spans="1:19" ht="29.1" customHeight="1">
      <c r="A1642" s="166">
        <v>1638</v>
      </c>
      <c r="B1642" s="206"/>
      <c r="C1642" s="206"/>
      <c r="D1642" s="206"/>
      <c r="E1642" s="206"/>
      <c r="F1642" s="206" t="s">
        <v>3224</v>
      </c>
      <c r="G1642" s="206" t="s">
        <v>3223</v>
      </c>
      <c r="H1642" s="158" t="s">
        <v>1684</v>
      </c>
      <c r="I1642" s="155" t="s">
        <v>166</v>
      </c>
      <c r="J1642" s="128">
        <v>20</v>
      </c>
      <c r="K1642" s="128">
        <v>20</v>
      </c>
      <c r="L1642" s="128">
        <v>1650</v>
      </c>
      <c r="M1642" s="199">
        <f t="shared" si="27"/>
        <v>33000</v>
      </c>
      <c r="N1642" s="157" t="s">
        <v>3538</v>
      </c>
      <c r="O1642" s="157" t="s">
        <v>2817</v>
      </c>
      <c r="P1642" s="205"/>
      <c r="Q1642" s="205"/>
      <c r="R1642" s="205"/>
      <c r="S1642" s="206"/>
    </row>
    <row r="1643" spans="1:19" ht="29.1" customHeight="1">
      <c r="A1643" s="166">
        <v>1639</v>
      </c>
      <c r="B1643" s="206"/>
      <c r="C1643" s="206"/>
      <c r="D1643" s="206"/>
      <c r="E1643" s="206"/>
      <c r="F1643" s="206" t="s">
        <v>3224</v>
      </c>
      <c r="G1643" s="206" t="s">
        <v>3223</v>
      </c>
      <c r="H1643" s="158" t="s">
        <v>3182</v>
      </c>
      <c r="I1643" s="155" t="s">
        <v>45</v>
      </c>
      <c r="J1643" s="128">
        <v>52</v>
      </c>
      <c r="K1643" s="128">
        <v>52</v>
      </c>
      <c r="L1643" s="128">
        <v>1650</v>
      </c>
      <c r="M1643" s="199">
        <f t="shared" si="27"/>
        <v>85800</v>
      </c>
      <c r="N1643" s="157" t="s">
        <v>3183</v>
      </c>
      <c r="O1643" s="157">
        <v>0</v>
      </c>
      <c r="P1643" s="205"/>
      <c r="Q1643" s="205"/>
      <c r="R1643" s="205"/>
      <c r="S1643" s="206"/>
    </row>
    <row r="1644" spans="1:19" ht="29.1" customHeight="1">
      <c r="A1644" s="166">
        <v>1640</v>
      </c>
      <c r="B1644" s="206"/>
      <c r="C1644" s="206"/>
      <c r="D1644" s="206"/>
      <c r="E1644" s="206"/>
      <c r="F1644" s="206" t="s">
        <v>3224</v>
      </c>
      <c r="G1644" s="206" t="s">
        <v>3223</v>
      </c>
      <c r="H1644" s="158" t="s">
        <v>1682</v>
      </c>
      <c r="I1644" s="155" t="s">
        <v>119</v>
      </c>
      <c r="J1644" s="128">
        <v>122</v>
      </c>
      <c r="K1644" s="128">
        <v>122</v>
      </c>
      <c r="L1644" s="128">
        <v>1650</v>
      </c>
      <c r="M1644" s="199">
        <f t="shared" si="27"/>
        <v>201300</v>
      </c>
      <c r="N1644" s="157" t="s">
        <v>3191</v>
      </c>
      <c r="O1644" s="157">
        <v>0</v>
      </c>
      <c r="P1644" s="205"/>
      <c r="Q1644" s="205"/>
      <c r="R1644" s="205"/>
      <c r="S1644" s="206"/>
    </row>
    <row r="1645" spans="1:19" ht="29.1" customHeight="1">
      <c r="A1645" s="166">
        <v>1641</v>
      </c>
      <c r="B1645" s="206"/>
      <c r="C1645" s="206"/>
      <c r="D1645" s="206"/>
      <c r="E1645" s="206"/>
      <c r="F1645" s="206" t="s">
        <v>3224</v>
      </c>
      <c r="G1645" s="206" t="s">
        <v>3223</v>
      </c>
      <c r="H1645" s="158">
        <v>2079</v>
      </c>
      <c r="I1645" s="155" t="s">
        <v>166</v>
      </c>
      <c r="J1645" s="128">
        <v>2388.8000000000002</v>
      </c>
      <c r="K1645" s="128">
        <v>915</v>
      </c>
      <c r="L1645" s="128">
        <v>1650</v>
      </c>
      <c r="M1645" s="199">
        <f t="shared" si="27"/>
        <v>1509750</v>
      </c>
      <c r="N1645" s="157" t="s">
        <v>1821</v>
      </c>
      <c r="O1645" s="157">
        <v>0</v>
      </c>
      <c r="P1645" s="205"/>
      <c r="Q1645" s="205"/>
      <c r="R1645" s="205"/>
      <c r="S1645" s="206"/>
    </row>
    <row r="1646" spans="1:19" ht="29.1" customHeight="1">
      <c r="A1646" s="166">
        <v>1642</v>
      </c>
      <c r="B1646" s="206"/>
      <c r="C1646" s="206"/>
      <c r="D1646" s="206"/>
      <c r="E1646" s="206"/>
      <c r="F1646" s="206" t="s">
        <v>3224</v>
      </c>
      <c r="G1646" s="206" t="s">
        <v>3223</v>
      </c>
      <c r="H1646" s="158" t="s">
        <v>1732</v>
      </c>
      <c r="I1646" s="155" t="s">
        <v>55</v>
      </c>
      <c r="J1646" s="128">
        <v>1589.7</v>
      </c>
      <c r="K1646" s="128">
        <v>152</v>
      </c>
      <c r="L1646" s="128">
        <v>4840</v>
      </c>
      <c r="M1646" s="199">
        <f t="shared" si="27"/>
        <v>735680</v>
      </c>
      <c r="N1646" s="157" t="s">
        <v>3537</v>
      </c>
      <c r="O1646" s="157" t="s">
        <v>2833</v>
      </c>
      <c r="P1646" s="205"/>
      <c r="Q1646" s="205"/>
      <c r="R1646" s="205"/>
      <c r="S1646" s="206"/>
    </row>
    <row r="1647" spans="1:19" ht="29.1" customHeight="1">
      <c r="A1647" s="166">
        <v>1643</v>
      </c>
      <c r="B1647" s="206"/>
      <c r="C1647" s="206"/>
      <c r="D1647" s="206"/>
      <c r="E1647" s="206"/>
      <c r="F1647" s="206" t="s">
        <v>3224</v>
      </c>
      <c r="G1647" s="206" t="s">
        <v>3223</v>
      </c>
      <c r="H1647" s="158">
        <v>2080</v>
      </c>
      <c r="I1647" s="155" t="s">
        <v>119</v>
      </c>
      <c r="J1647" s="128">
        <v>1670.1</v>
      </c>
      <c r="K1647" s="128">
        <v>143</v>
      </c>
      <c r="L1647" s="128">
        <v>1650</v>
      </c>
      <c r="M1647" s="199">
        <f t="shared" si="27"/>
        <v>235950</v>
      </c>
      <c r="N1647" s="157" t="s">
        <v>1821</v>
      </c>
      <c r="O1647" s="157">
        <v>0</v>
      </c>
      <c r="P1647" s="205"/>
      <c r="Q1647" s="205"/>
      <c r="R1647" s="205"/>
      <c r="S1647" s="206"/>
    </row>
    <row r="1648" spans="1:19" ht="29.1" customHeight="1">
      <c r="A1648" s="166">
        <v>1644</v>
      </c>
      <c r="B1648" s="206"/>
      <c r="C1648" s="206"/>
      <c r="D1648" s="206"/>
      <c r="E1648" s="206"/>
      <c r="F1648" s="206" t="s">
        <v>3224</v>
      </c>
      <c r="G1648" s="206" t="s">
        <v>3223</v>
      </c>
      <c r="H1648" s="158" t="s">
        <v>1733</v>
      </c>
      <c r="I1648" s="155" t="s">
        <v>55</v>
      </c>
      <c r="J1648" s="128">
        <v>2455.6999999999998</v>
      </c>
      <c r="K1648" s="128">
        <v>779</v>
      </c>
      <c r="L1648" s="128">
        <v>4840</v>
      </c>
      <c r="M1648" s="199">
        <f t="shared" si="27"/>
        <v>3770360</v>
      </c>
      <c r="N1648" s="157" t="s">
        <v>3536</v>
      </c>
      <c r="O1648" s="157" t="s">
        <v>2835</v>
      </c>
      <c r="P1648" s="205"/>
      <c r="Q1648" s="205"/>
      <c r="R1648" s="205"/>
      <c r="S1648" s="206"/>
    </row>
    <row r="1649" spans="1:19" ht="29.1" customHeight="1">
      <c r="A1649" s="166">
        <v>1645</v>
      </c>
      <c r="B1649" s="206"/>
      <c r="C1649" s="206"/>
      <c r="D1649" s="206"/>
      <c r="E1649" s="206"/>
      <c r="F1649" s="206" t="s">
        <v>3224</v>
      </c>
      <c r="G1649" s="206" t="s">
        <v>3223</v>
      </c>
      <c r="H1649" s="158">
        <v>2083</v>
      </c>
      <c r="I1649" s="155" t="s">
        <v>166</v>
      </c>
      <c r="J1649" s="128">
        <v>1930.2</v>
      </c>
      <c r="K1649" s="128">
        <v>1034</v>
      </c>
      <c r="L1649" s="128">
        <v>1650</v>
      </c>
      <c r="M1649" s="199">
        <f t="shared" si="27"/>
        <v>1706100</v>
      </c>
      <c r="N1649" s="157" t="s">
        <v>1821</v>
      </c>
      <c r="O1649" s="157">
        <v>0</v>
      </c>
      <c r="P1649" s="205"/>
      <c r="Q1649" s="205"/>
      <c r="R1649" s="205"/>
      <c r="S1649" s="206"/>
    </row>
    <row r="1650" spans="1:19" ht="29.1" customHeight="1">
      <c r="A1650" s="166">
        <v>1646</v>
      </c>
      <c r="B1650" s="206"/>
      <c r="C1650" s="206"/>
      <c r="D1650" s="206"/>
      <c r="E1650" s="206"/>
      <c r="F1650" s="206" t="s">
        <v>3224</v>
      </c>
      <c r="G1650" s="206" t="s">
        <v>3223</v>
      </c>
      <c r="H1650" s="158">
        <v>2082</v>
      </c>
      <c r="I1650" s="155" t="s">
        <v>166</v>
      </c>
      <c r="J1650" s="128">
        <v>631.70000000000005</v>
      </c>
      <c r="K1650" s="128">
        <v>19</v>
      </c>
      <c r="L1650" s="128">
        <v>1650</v>
      </c>
      <c r="M1650" s="199">
        <f t="shared" si="27"/>
        <v>31350</v>
      </c>
      <c r="N1650" s="157" t="s">
        <v>1821</v>
      </c>
      <c r="O1650" s="157">
        <v>0</v>
      </c>
      <c r="P1650" s="205"/>
      <c r="Q1650" s="205"/>
      <c r="R1650" s="205"/>
      <c r="S1650" s="206"/>
    </row>
    <row r="1651" spans="1:19" ht="29.1" customHeight="1">
      <c r="A1651" s="166">
        <v>1647</v>
      </c>
      <c r="B1651" s="206"/>
      <c r="C1651" s="206"/>
      <c r="D1651" s="206"/>
      <c r="E1651" s="206"/>
      <c r="F1651" s="206" t="s">
        <v>3224</v>
      </c>
      <c r="G1651" s="206" t="s">
        <v>3223</v>
      </c>
      <c r="H1651" s="158" t="s">
        <v>1734</v>
      </c>
      <c r="I1651" s="155" t="s">
        <v>55</v>
      </c>
      <c r="J1651" s="128">
        <v>1019.5</v>
      </c>
      <c r="K1651" s="128">
        <v>114</v>
      </c>
      <c r="L1651" s="128">
        <v>4840</v>
      </c>
      <c r="M1651" s="199">
        <f t="shared" si="27"/>
        <v>551760</v>
      </c>
      <c r="N1651" s="157" t="s">
        <v>1818</v>
      </c>
      <c r="O1651" s="157" t="s">
        <v>1974</v>
      </c>
      <c r="P1651" s="205"/>
      <c r="Q1651" s="205"/>
      <c r="R1651" s="205"/>
      <c r="S1651" s="206"/>
    </row>
    <row r="1652" spans="1:19" ht="29.1" customHeight="1">
      <c r="A1652" s="166">
        <v>1648</v>
      </c>
      <c r="B1652" s="206"/>
      <c r="C1652" s="206"/>
      <c r="D1652" s="206"/>
      <c r="E1652" s="206"/>
      <c r="F1652" s="206" t="s">
        <v>3224</v>
      </c>
      <c r="G1652" s="206" t="s">
        <v>3223</v>
      </c>
      <c r="H1652" s="158">
        <v>2084</v>
      </c>
      <c r="I1652" s="155" t="s">
        <v>119</v>
      </c>
      <c r="J1652" s="128">
        <v>949.6</v>
      </c>
      <c r="K1652" s="128">
        <v>100</v>
      </c>
      <c r="L1652" s="128">
        <v>1650</v>
      </c>
      <c r="M1652" s="199">
        <f t="shared" si="27"/>
        <v>165000</v>
      </c>
      <c r="N1652" s="157" t="s">
        <v>1821</v>
      </c>
      <c r="O1652" s="157">
        <v>0</v>
      </c>
      <c r="P1652" s="205"/>
      <c r="Q1652" s="205"/>
      <c r="R1652" s="205"/>
      <c r="S1652" s="206"/>
    </row>
    <row r="1653" spans="1:19" ht="29.1" customHeight="1">
      <c r="A1653" s="166">
        <v>1649</v>
      </c>
      <c r="B1653" s="206"/>
      <c r="C1653" s="206"/>
      <c r="D1653" s="206"/>
      <c r="E1653" s="206"/>
      <c r="F1653" s="206" t="s">
        <v>3224</v>
      </c>
      <c r="G1653" s="206" t="s">
        <v>3223</v>
      </c>
      <c r="H1653" s="158">
        <v>2085</v>
      </c>
      <c r="I1653" s="155" t="s">
        <v>166</v>
      </c>
      <c r="J1653" s="128">
        <v>1479.8</v>
      </c>
      <c r="K1653" s="128">
        <v>1175</v>
      </c>
      <c r="L1653" s="128">
        <v>1650</v>
      </c>
      <c r="M1653" s="199">
        <f t="shared" si="27"/>
        <v>1938750</v>
      </c>
      <c r="N1653" s="157" t="s">
        <v>1821</v>
      </c>
      <c r="O1653" s="157">
        <v>0</v>
      </c>
      <c r="P1653" s="205"/>
      <c r="Q1653" s="205"/>
      <c r="R1653" s="205"/>
      <c r="S1653" s="206"/>
    </row>
    <row r="1654" spans="1:19" ht="29.1" customHeight="1">
      <c r="A1654" s="166">
        <v>1650</v>
      </c>
      <c r="B1654" s="206"/>
      <c r="C1654" s="206"/>
      <c r="D1654" s="206"/>
      <c r="E1654" s="206"/>
      <c r="F1654" s="206" t="s">
        <v>3224</v>
      </c>
      <c r="G1654" s="206" t="s">
        <v>3223</v>
      </c>
      <c r="H1654" s="158" t="s">
        <v>1735</v>
      </c>
      <c r="I1654" s="155" t="s">
        <v>55</v>
      </c>
      <c r="J1654" s="128">
        <v>3804.2</v>
      </c>
      <c r="K1654" s="128">
        <v>969</v>
      </c>
      <c r="L1654" s="128">
        <v>5170</v>
      </c>
      <c r="M1654" s="199">
        <f t="shared" si="27"/>
        <v>5009730</v>
      </c>
      <c r="N1654" s="157" t="s">
        <v>3443</v>
      </c>
      <c r="O1654" s="157" t="s">
        <v>2836</v>
      </c>
      <c r="P1654" s="205"/>
      <c r="Q1654" s="205"/>
      <c r="R1654" s="205"/>
      <c r="S1654" s="206"/>
    </row>
    <row r="1655" spans="1:19" ht="29.1" customHeight="1">
      <c r="A1655" s="166">
        <v>1651</v>
      </c>
      <c r="B1655" s="206"/>
      <c r="C1655" s="206"/>
      <c r="D1655" s="206"/>
      <c r="E1655" s="206"/>
      <c r="F1655" s="206" t="s">
        <v>3224</v>
      </c>
      <c r="G1655" s="206" t="s">
        <v>3223</v>
      </c>
      <c r="H1655" s="158" t="s">
        <v>1683</v>
      </c>
      <c r="I1655" s="155" t="s">
        <v>55</v>
      </c>
      <c r="J1655" s="128">
        <v>112</v>
      </c>
      <c r="K1655" s="128">
        <v>112</v>
      </c>
      <c r="L1655" s="128">
        <v>1390</v>
      </c>
      <c r="M1655" s="199">
        <f t="shared" si="27"/>
        <v>155680</v>
      </c>
      <c r="N1655" s="157" t="s">
        <v>3535</v>
      </c>
      <c r="O1655" s="157" t="s">
        <v>2816</v>
      </c>
      <c r="P1655" s="205"/>
      <c r="Q1655" s="205"/>
      <c r="R1655" s="205"/>
      <c r="S1655" s="206"/>
    </row>
    <row r="1656" spans="1:19" ht="29.1" customHeight="1">
      <c r="A1656" s="166">
        <v>1652</v>
      </c>
      <c r="B1656" s="206"/>
      <c r="C1656" s="206"/>
      <c r="D1656" s="206"/>
      <c r="E1656" s="206"/>
      <c r="F1656" s="206" t="s">
        <v>3224</v>
      </c>
      <c r="G1656" s="206" t="s">
        <v>3223</v>
      </c>
      <c r="H1656" s="158">
        <v>2086</v>
      </c>
      <c r="I1656" s="155" t="s">
        <v>166</v>
      </c>
      <c r="J1656" s="128">
        <v>395.6</v>
      </c>
      <c r="K1656" s="128">
        <v>34</v>
      </c>
      <c r="L1656" s="128">
        <v>1650</v>
      </c>
      <c r="M1656" s="199">
        <f t="shared" si="27"/>
        <v>56100</v>
      </c>
      <c r="N1656" s="157" t="s">
        <v>1821</v>
      </c>
      <c r="O1656" s="157">
        <v>0</v>
      </c>
      <c r="P1656" s="205"/>
      <c r="Q1656" s="205"/>
      <c r="R1656" s="205"/>
      <c r="S1656" s="206"/>
    </row>
    <row r="1657" spans="1:19" ht="29.1" customHeight="1">
      <c r="A1657" s="166">
        <v>1653</v>
      </c>
      <c r="B1657" s="206"/>
      <c r="C1657" s="206"/>
      <c r="D1657" s="206"/>
      <c r="E1657" s="206"/>
      <c r="F1657" s="206" t="s">
        <v>3224</v>
      </c>
      <c r="G1657" s="206" t="s">
        <v>3223</v>
      </c>
      <c r="H1657" s="158" t="s">
        <v>2978</v>
      </c>
      <c r="I1657" s="155" t="s">
        <v>55</v>
      </c>
      <c r="J1657" s="128">
        <v>5012.2</v>
      </c>
      <c r="K1657" s="128">
        <v>1524</v>
      </c>
      <c r="L1657" s="128">
        <v>5170</v>
      </c>
      <c r="M1657" s="199">
        <f t="shared" si="27"/>
        <v>7879080</v>
      </c>
      <c r="N1657" s="157" t="s">
        <v>3494</v>
      </c>
      <c r="O1657" s="157" t="s">
        <v>2837</v>
      </c>
      <c r="P1657" s="205"/>
      <c r="Q1657" s="205"/>
      <c r="R1657" s="205"/>
      <c r="S1657" s="206"/>
    </row>
    <row r="1658" spans="1:19" ht="29.1" customHeight="1">
      <c r="A1658" s="166">
        <v>1654</v>
      </c>
      <c r="B1658" s="206"/>
      <c r="C1658" s="206"/>
      <c r="D1658" s="206"/>
      <c r="E1658" s="206"/>
      <c r="F1658" s="206" t="s">
        <v>3224</v>
      </c>
      <c r="G1658" s="206" t="s">
        <v>3223</v>
      </c>
      <c r="H1658" s="158" t="s">
        <v>1681</v>
      </c>
      <c r="I1658" s="155" t="s">
        <v>119</v>
      </c>
      <c r="J1658" s="128">
        <v>13</v>
      </c>
      <c r="K1658" s="128">
        <v>13</v>
      </c>
      <c r="L1658" s="128">
        <v>1650</v>
      </c>
      <c r="M1658" s="199">
        <f t="shared" si="27"/>
        <v>21450</v>
      </c>
      <c r="N1658" s="157" t="s">
        <v>3191</v>
      </c>
      <c r="O1658" s="157">
        <v>0</v>
      </c>
      <c r="P1658" s="205"/>
      <c r="Q1658" s="205"/>
      <c r="R1658" s="205"/>
      <c r="S1658" s="206"/>
    </row>
    <row r="1659" spans="1:19" ht="29.1" customHeight="1">
      <c r="A1659" s="166">
        <v>1655</v>
      </c>
      <c r="B1659" s="206"/>
      <c r="C1659" s="206"/>
      <c r="D1659" s="206"/>
      <c r="E1659" s="206"/>
      <c r="F1659" s="206" t="s">
        <v>3224</v>
      </c>
      <c r="G1659" s="206" t="s">
        <v>3223</v>
      </c>
      <c r="H1659" s="158" t="s">
        <v>1677</v>
      </c>
      <c r="I1659" s="155" t="s">
        <v>119</v>
      </c>
      <c r="J1659" s="128">
        <v>512</v>
      </c>
      <c r="K1659" s="128">
        <v>209</v>
      </c>
      <c r="L1659" s="128">
        <v>1650</v>
      </c>
      <c r="M1659" s="199">
        <f t="shared" si="27"/>
        <v>344850</v>
      </c>
      <c r="N1659" s="157" t="s">
        <v>3191</v>
      </c>
      <c r="O1659" s="157">
        <v>0</v>
      </c>
      <c r="P1659" s="205"/>
      <c r="Q1659" s="205"/>
      <c r="R1659" s="205"/>
      <c r="S1659" s="206"/>
    </row>
    <row r="1660" spans="1:19" ht="29.1" customHeight="1">
      <c r="A1660" s="166">
        <v>1656</v>
      </c>
      <c r="B1660" s="206"/>
      <c r="C1660" s="206"/>
      <c r="D1660" s="206"/>
      <c r="E1660" s="206"/>
      <c r="F1660" s="206" t="s">
        <v>3224</v>
      </c>
      <c r="G1660" s="206" t="s">
        <v>3223</v>
      </c>
      <c r="H1660" s="158" t="s">
        <v>3171</v>
      </c>
      <c r="I1660" s="155" t="s">
        <v>119</v>
      </c>
      <c r="J1660" s="128">
        <v>510.8</v>
      </c>
      <c r="K1660" s="128">
        <v>171</v>
      </c>
      <c r="L1660" s="128">
        <v>1650</v>
      </c>
      <c r="M1660" s="199">
        <f t="shared" si="27"/>
        <v>282150</v>
      </c>
      <c r="N1660" s="157" t="s">
        <v>1821</v>
      </c>
      <c r="O1660" s="157">
        <v>0</v>
      </c>
      <c r="P1660" s="205"/>
      <c r="Q1660" s="205"/>
      <c r="R1660" s="205"/>
      <c r="S1660" s="206"/>
    </row>
    <row r="1661" spans="1:19" ht="29.1" customHeight="1">
      <c r="A1661" s="166">
        <v>1657</v>
      </c>
      <c r="B1661" s="206"/>
      <c r="C1661" s="206"/>
      <c r="D1661" s="206"/>
      <c r="E1661" s="206"/>
      <c r="F1661" s="206" t="s">
        <v>3224</v>
      </c>
      <c r="G1661" s="206" t="s">
        <v>3223</v>
      </c>
      <c r="H1661" s="158" t="s">
        <v>2979</v>
      </c>
      <c r="I1661" s="155" t="s">
        <v>55</v>
      </c>
      <c r="J1661" s="128">
        <v>4563.8999999999996</v>
      </c>
      <c r="K1661" s="128">
        <v>1748</v>
      </c>
      <c r="L1661" s="128">
        <v>4840</v>
      </c>
      <c r="M1661" s="199">
        <f t="shared" si="27"/>
        <v>8460320</v>
      </c>
      <c r="N1661" s="157" t="s">
        <v>3360</v>
      </c>
      <c r="O1661" s="157" t="s">
        <v>2821</v>
      </c>
      <c r="P1661" s="205"/>
      <c r="Q1661" s="205"/>
      <c r="R1661" s="205"/>
      <c r="S1661" s="206"/>
    </row>
    <row r="1662" spans="1:19" ht="29.1" customHeight="1">
      <c r="A1662" s="166">
        <v>1658</v>
      </c>
      <c r="B1662" s="206"/>
      <c r="C1662" s="206"/>
      <c r="D1662" s="206"/>
      <c r="E1662" s="206"/>
      <c r="F1662" s="206" t="s">
        <v>3224</v>
      </c>
      <c r="G1662" s="206" t="s">
        <v>3223</v>
      </c>
      <c r="H1662" s="158" t="s">
        <v>1680</v>
      </c>
      <c r="I1662" s="155" t="s">
        <v>54</v>
      </c>
      <c r="J1662" s="128">
        <v>298</v>
      </c>
      <c r="K1662" s="128">
        <v>298</v>
      </c>
      <c r="L1662" s="128">
        <v>4950</v>
      </c>
      <c r="M1662" s="199">
        <f t="shared" si="27"/>
        <v>1475100</v>
      </c>
      <c r="N1662" s="157" t="s">
        <v>3443</v>
      </c>
      <c r="O1662" s="157" t="s">
        <v>2814</v>
      </c>
      <c r="P1662" s="205"/>
      <c r="Q1662" s="205"/>
      <c r="R1662" s="205"/>
      <c r="S1662" s="206"/>
    </row>
    <row r="1663" spans="1:19" ht="29.1" customHeight="1">
      <c r="A1663" s="166">
        <v>1659</v>
      </c>
      <c r="B1663" s="206"/>
      <c r="C1663" s="206"/>
      <c r="D1663" s="206"/>
      <c r="E1663" s="206"/>
      <c r="F1663" s="206" t="s">
        <v>3224</v>
      </c>
      <c r="G1663" s="206" t="s">
        <v>3223</v>
      </c>
      <c r="H1663" s="158" t="s">
        <v>1679</v>
      </c>
      <c r="I1663" s="155" t="s">
        <v>182</v>
      </c>
      <c r="J1663" s="128">
        <v>182</v>
      </c>
      <c r="K1663" s="128">
        <v>182</v>
      </c>
      <c r="L1663" s="128">
        <v>6640</v>
      </c>
      <c r="M1663" s="199">
        <f t="shared" si="27"/>
        <v>1208480</v>
      </c>
      <c r="N1663" s="157" t="s">
        <v>3534</v>
      </c>
      <c r="O1663" s="157" t="s">
        <v>2763</v>
      </c>
      <c r="P1663" s="205"/>
      <c r="Q1663" s="205"/>
      <c r="R1663" s="205"/>
      <c r="S1663" s="206"/>
    </row>
    <row r="1664" spans="1:19" ht="29.1" customHeight="1">
      <c r="A1664" s="166">
        <v>1660</v>
      </c>
      <c r="B1664" s="206"/>
      <c r="C1664" s="206"/>
      <c r="D1664" s="206"/>
      <c r="E1664" s="206"/>
      <c r="F1664" s="206" t="s">
        <v>3224</v>
      </c>
      <c r="G1664" s="206" t="s">
        <v>3223</v>
      </c>
      <c r="H1664" s="158" t="s">
        <v>3172</v>
      </c>
      <c r="I1664" s="155" t="s">
        <v>166</v>
      </c>
      <c r="J1664" s="128">
        <v>289.7</v>
      </c>
      <c r="K1664" s="128">
        <v>44</v>
      </c>
      <c r="L1664" s="128">
        <v>1650</v>
      </c>
      <c r="M1664" s="199">
        <f t="shared" si="27"/>
        <v>72600</v>
      </c>
      <c r="N1664" s="157" t="s">
        <v>1821</v>
      </c>
      <c r="O1664" s="157">
        <v>0</v>
      </c>
      <c r="P1664" s="205"/>
      <c r="Q1664" s="205"/>
      <c r="R1664" s="205"/>
      <c r="S1664" s="206"/>
    </row>
    <row r="1665" spans="1:19" ht="29.1" customHeight="1">
      <c r="A1665" s="166">
        <v>1661</v>
      </c>
      <c r="B1665" s="206"/>
      <c r="C1665" s="206"/>
      <c r="D1665" s="206"/>
      <c r="E1665" s="206"/>
      <c r="F1665" s="206" t="s">
        <v>3224</v>
      </c>
      <c r="G1665" s="206" t="s">
        <v>3223</v>
      </c>
      <c r="H1665" s="158" t="s">
        <v>3173</v>
      </c>
      <c r="I1665" s="155" t="s">
        <v>166</v>
      </c>
      <c r="J1665" s="128">
        <v>2007.5</v>
      </c>
      <c r="K1665" s="128">
        <v>1788</v>
      </c>
      <c r="L1665" s="128">
        <v>1650</v>
      </c>
      <c r="M1665" s="199">
        <f t="shared" si="27"/>
        <v>2950200</v>
      </c>
      <c r="N1665" s="157" t="s">
        <v>1821</v>
      </c>
      <c r="O1665" s="157">
        <v>0</v>
      </c>
      <c r="P1665" s="205"/>
      <c r="Q1665" s="205"/>
      <c r="R1665" s="205"/>
      <c r="S1665" s="206"/>
    </row>
    <row r="1666" spans="1:19" ht="29.1" customHeight="1">
      <c r="A1666" s="166">
        <v>1662</v>
      </c>
      <c r="B1666" s="206"/>
      <c r="C1666" s="206"/>
      <c r="D1666" s="206"/>
      <c r="E1666" s="206"/>
      <c r="F1666" s="206" t="s">
        <v>3224</v>
      </c>
      <c r="G1666" s="206" t="s">
        <v>3223</v>
      </c>
      <c r="H1666" s="158" t="s">
        <v>2981</v>
      </c>
      <c r="I1666" s="155" t="s">
        <v>55</v>
      </c>
      <c r="J1666" s="128">
        <v>1640.8</v>
      </c>
      <c r="K1666" s="128">
        <v>1640.8</v>
      </c>
      <c r="L1666" s="128">
        <v>5170</v>
      </c>
      <c r="M1666" s="199">
        <f t="shared" si="27"/>
        <v>8482936</v>
      </c>
      <c r="N1666" s="157" t="s">
        <v>3377</v>
      </c>
      <c r="O1666" s="157" t="s">
        <v>2838</v>
      </c>
      <c r="P1666" s="205"/>
      <c r="Q1666" s="205"/>
      <c r="R1666" s="205"/>
      <c r="S1666" s="206"/>
    </row>
    <row r="1667" spans="1:19" ht="29.1" customHeight="1">
      <c r="A1667" s="166">
        <v>1663</v>
      </c>
      <c r="B1667" s="206"/>
      <c r="C1667" s="206"/>
      <c r="D1667" s="206"/>
      <c r="E1667" s="206"/>
      <c r="F1667" s="206" t="s">
        <v>3224</v>
      </c>
      <c r="G1667" s="206" t="s">
        <v>3223</v>
      </c>
      <c r="H1667" s="158" t="s">
        <v>1678</v>
      </c>
      <c r="I1667" s="155" t="s">
        <v>182</v>
      </c>
      <c r="J1667" s="128">
        <v>348</v>
      </c>
      <c r="K1667" s="128">
        <v>316</v>
      </c>
      <c r="L1667" s="128">
        <v>6640</v>
      </c>
      <c r="M1667" s="199">
        <f t="shared" si="27"/>
        <v>2098240</v>
      </c>
      <c r="N1667" s="157" t="s">
        <v>3533</v>
      </c>
      <c r="O1667" s="157">
        <v>1155</v>
      </c>
      <c r="P1667" s="205"/>
      <c r="Q1667" s="205"/>
      <c r="R1667" s="205"/>
      <c r="S1667" s="206"/>
    </row>
    <row r="1668" spans="1:19" ht="29.1" customHeight="1">
      <c r="A1668" s="166">
        <v>1664</v>
      </c>
      <c r="B1668" s="206"/>
      <c r="C1668" s="206"/>
      <c r="D1668" s="206"/>
      <c r="E1668" s="206"/>
      <c r="F1668" s="206" t="s">
        <v>3224</v>
      </c>
      <c r="G1668" s="206" t="s">
        <v>3223</v>
      </c>
      <c r="H1668" s="158" t="s">
        <v>1671</v>
      </c>
      <c r="I1668" s="155" t="s">
        <v>55</v>
      </c>
      <c r="J1668" s="128">
        <v>281</v>
      </c>
      <c r="K1668" s="128">
        <v>229</v>
      </c>
      <c r="L1668" s="128">
        <v>5860</v>
      </c>
      <c r="M1668" s="199">
        <f t="shared" si="27"/>
        <v>1341940</v>
      </c>
      <c r="N1668" s="157" t="s">
        <v>1820</v>
      </c>
      <c r="O1668" s="157">
        <v>0</v>
      </c>
      <c r="P1668" s="205"/>
      <c r="Q1668" s="205"/>
      <c r="R1668" s="205"/>
      <c r="S1668" s="206"/>
    </row>
    <row r="1669" spans="1:19" ht="29.1" customHeight="1">
      <c r="A1669" s="166">
        <v>1665</v>
      </c>
      <c r="B1669" s="206"/>
      <c r="C1669" s="206"/>
      <c r="D1669" s="206"/>
      <c r="E1669" s="206"/>
      <c r="F1669" s="206" t="s">
        <v>3224</v>
      </c>
      <c r="G1669" s="206" t="s">
        <v>3223</v>
      </c>
      <c r="H1669" s="158" t="s">
        <v>1691</v>
      </c>
      <c r="I1669" s="155" t="s">
        <v>54</v>
      </c>
      <c r="J1669" s="128">
        <v>3</v>
      </c>
      <c r="K1669" s="128">
        <v>3</v>
      </c>
      <c r="L1669" s="128">
        <v>3720</v>
      </c>
      <c r="M1669" s="199">
        <f t="shared" si="27"/>
        <v>11160</v>
      </c>
      <c r="N1669" s="157" t="s">
        <v>3531</v>
      </c>
      <c r="O1669" s="157" t="s">
        <v>2822</v>
      </c>
      <c r="P1669" s="205"/>
      <c r="Q1669" s="205"/>
      <c r="R1669" s="205"/>
      <c r="S1669" s="206"/>
    </row>
    <row r="1670" spans="1:19" ht="29.1" customHeight="1">
      <c r="A1670" s="166">
        <v>1666</v>
      </c>
      <c r="B1670" s="206"/>
      <c r="C1670" s="206"/>
      <c r="D1670" s="206"/>
      <c r="E1670" s="206"/>
      <c r="F1670" s="206" t="s">
        <v>3224</v>
      </c>
      <c r="G1670" s="206" t="s">
        <v>3223</v>
      </c>
      <c r="H1670" s="158" t="s">
        <v>2980</v>
      </c>
      <c r="I1670" s="155" t="s">
        <v>55</v>
      </c>
      <c r="J1670" s="128">
        <v>3336.4</v>
      </c>
      <c r="K1670" s="128">
        <v>72</v>
      </c>
      <c r="L1670" s="128">
        <v>5170</v>
      </c>
      <c r="M1670" s="199">
        <f t="shared" si="27"/>
        <v>372240</v>
      </c>
      <c r="N1670" s="157" t="s">
        <v>3532</v>
      </c>
      <c r="O1670" s="157" t="s">
        <v>2804</v>
      </c>
      <c r="P1670" s="205"/>
      <c r="Q1670" s="205"/>
      <c r="R1670" s="205"/>
      <c r="S1670" s="206"/>
    </row>
    <row r="1671" spans="1:19" ht="29.1" customHeight="1">
      <c r="A1671" s="166">
        <v>1667</v>
      </c>
      <c r="B1671" s="206"/>
      <c r="C1671" s="206"/>
      <c r="D1671" s="206"/>
      <c r="E1671" s="206"/>
      <c r="F1671" s="206" t="s">
        <v>3224</v>
      </c>
      <c r="G1671" s="206" t="s">
        <v>3223</v>
      </c>
      <c r="H1671" s="158" t="s">
        <v>1675</v>
      </c>
      <c r="I1671" s="155" t="s">
        <v>55</v>
      </c>
      <c r="J1671" s="128">
        <v>93</v>
      </c>
      <c r="K1671" s="128">
        <v>69</v>
      </c>
      <c r="L1671" s="128">
        <v>1130</v>
      </c>
      <c r="M1671" s="199">
        <f t="shared" si="27"/>
        <v>77970</v>
      </c>
      <c r="N1671" s="157" t="s">
        <v>1820</v>
      </c>
      <c r="O1671" s="157">
        <v>0</v>
      </c>
      <c r="P1671" s="205"/>
      <c r="Q1671" s="205"/>
      <c r="R1671" s="205"/>
      <c r="S1671" s="206"/>
    </row>
    <row r="1672" spans="1:19" ht="29.1" customHeight="1">
      <c r="A1672" s="166">
        <v>1668</v>
      </c>
      <c r="B1672" s="206"/>
      <c r="C1672" s="206"/>
      <c r="D1672" s="206"/>
      <c r="E1672" s="206"/>
      <c r="F1672" s="206" t="s">
        <v>3224</v>
      </c>
      <c r="G1672" s="206" t="s">
        <v>3223</v>
      </c>
      <c r="H1672" s="158" t="s">
        <v>1673</v>
      </c>
      <c r="I1672" s="155" t="s">
        <v>55</v>
      </c>
      <c r="J1672" s="128">
        <v>111</v>
      </c>
      <c r="K1672" s="128">
        <v>5</v>
      </c>
      <c r="L1672" s="128">
        <v>4250</v>
      </c>
      <c r="M1672" s="199">
        <f t="shared" si="27"/>
        <v>21250</v>
      </c>
      <c r="N1672" s="157" t="s">
        <v>1820</v>
      </c>
      <c r="O1672" s="157">
        <v>0</v>
      </c>
      <c r="P1672" s="205"/>
      <c r="Q1672" s="205"/>
      <c r="R1672" s="205"/>
      <c r="S1672" s="206"/>
    </row>
    <row r="1673" spans="1:19" ht="29.1" customHeight="1">
      <c r="A1673" s="166">
        <v>1669</v>
      </c>
      <c r="B1673" s="206"/>
      <c r="C1673" s="206"/>
      <c r="D1673" s="206"/>
      <c r="E1673" s="206"/>
      <c r="F1673" s="206" t="s">
        <v>3224</v>
      </c>
      <c r="G1673" s="206" t="s">
        <v>3223</v>
      </c>
      <c r="H1673" s="158" t="s">
        <v>1672</v>
      </c>
      <c r="I1673" s="155" t="s">
        <v>55</v>
      </c>
      <c r="J1673" s="128">
        <v>8</v>
      </c>
      <c r="K1673" s="128">
        <v>8</v>
      </c>
      <c r="L1673" s="128">
        <v>4440</v>
      </c>
      <c r="M1673" s="199">
        <f t="shared" si="27"/>
        <v>35520</v>
      </c>
      <c r="N1673" s="157" t="s">
        <v>1820</v>
      </c>
      <c r="O1673" s="157">
        <v>0</v>
      </c>
      <c r="P1673" s="205"/>
      <c r="Q1673" s="205"/>
      <c r="R1673" s="205"/>
      <c r="S1673" s="206"/>
    </row>
    <row r="1674" spans="1:19" ht="29.1" customHeight="1">
      <c r="A1674" s="166">
        <v>1670</v>
      </c>
      <c r="B1674" s="206"/>
      <c r="C1674" s="206"/>
      <c r="D1674" s="206"/>
      <c r="E1674" s="206"/>
      <c r="F1674" s="206" t="s">
        <v>3224</v>
      </c>
      <c r="G1674" s="206" t="s">
        <v>3223</v>
      </c>
      <c r="H1674" s="158" t="s">
        <v>1676</v>
      </c>
      <c r="I1674" s="155" t="s">
        <v>55</v>
      </c>
      <c r="J1674" s="128">
        <v>5</v>
      </c>
      <c r="K1674" s="128">
        <v>5</v>
      </c>
      <c r="L1674" s="128">
        <v>1500</v>
      </c>
      <c r="M1674" s="199">
        <f t="shared" si="27"/>
        <v>7500</v>
      </c>
      <c r="N1674" s="157" t="s">
        <v>1820</v>
      </c>
      <c r="O1674" s="157">
        <v>0</v>
      </c>
      <c r="P1674" s="205"/>
      <c r="Q1674" s="205"/>
      <c r="R1674" s="205"/>
      <c r="S1674" s="206"/>
    </row>
    <row r="1675" spans="1:19" ht="29.1" customHeight="1">
      <c r="A1675" s="166">
        <v>1671</v>
      </c>
      <c r="B1675" s="206"/>
      <c r="C1675" s="206"/>
      <c r="D1675" s="206"/>
      <c r="E1675" s="206"/>
      <c r="F1675" s="206" t="s">
        <v>3224</v>
      </c>
      <c r="G1675" s="206" t="s">
        <v>3223</v>
      </c>
      <c r="H1675" s="158" t="s">
        <v>1715</v>
      </c>
      <c r="I1675" s="155" t="s">
        <v>736</v>
      </c>
      <c r="J1675" s="128">
        <v>656</v>
      </c>
      <c r="K1675" s="128">
        <v>214</v>
      </c>
      <c r="L1675" s="128">
        <v>5740</v>
      </c>
      <c r="M1675" s="199">
        <f t="shared" si="27"/>
        <v>1228360</v>
      </c>
      <c r="N1675" s="157" t="s">
        <v>1820</v>
      </c>
      <c r="O1675" s="157">
        <v>0</v>
      </c>
      <c r="P1675" s="205"/>
      <c r="Q1675" s="205"/>
      <c r="R1675" s="205"/>
      <c r="S1675" s="206"/>
    </row>
    <row r="1676" spans="1:19" ht="29.1" customHeight="1">
      <c r="A1676" s="166">
        <v>1672</v>
      </c>
      <c r="B1676" s="206"/>
      <c r="C1676" s="206"/>
      <c r="D1676" s="206"/>
      <c r="E1676" s="206"/>
      <c r="F1676" s="206" t="s">
        <v>3224</v>
      </c>
      <c r="G1676" s="206" t="s">
        <v>3223</v>
      </c>
      <c r="H1676" s="158" t="s">
        <v>1690</v>
      </c>
      <c r="I1676" s="155" t="s">
        <v>54</v>
      </c>
      <c r="J1676" s="128">
        <v>19</v>
      </c>
      <c r="K1676" s="128">
        <v>19</v>
      </c>
      <c r="L1676" s="128">
        <v>907</v>
      </c>
      <c r="M1676" s="199">
        <f t="shared" si="27"/>
        <v>17233</v>
      </c>
      <c r="N1676" s="157" t="s">
        <v>3531</v>
      </c>
      <c r="O1676" s="157" t="s">
        <v>2822</v>
      </c>
      <c r="P1676" s="205"/>
      <c r="Q1676" s="205"/>
      <c r="R1676" s="205"/>
      <c r="S1676" s="206"/>
    </row>
    <row r="1677" spans="1:19" ht="29.1" customHeight="1">
      <c r="A1677" s="166">
        <v>1673</v>
      </c>
      <c r="B1677" s="206"/>
      <c r="C1677" s="206"/>
      <c r="D1677" s="206"/>
      <c r="E1677" s="206"/>
      <c r="F1677" s="206" t="s">
        <v>3224</v>
      </c>
      <c r="G1677" s="206" t="s">
        <v>3223</v>
      </c>
      <c r="H1677" s="158" t="s">
        <v>1727</v>
      </c>
      <c r="I1677" s="155" t="s">
        <v>119</v>
      </c>
      <c r="J1677" s="128">
        <v>562</v>
      </c>
      <c r="K1677" s="128">
        <v>373</v>
      </c>
      <c r="L1677" s="128">
        <v>1650</v>
      </c>
      <c r="M1677" s="199">
        <f t="shared" si="27"/>
        <v>615450</v>
      </c>
      <c r="N1677" s="157" t="s">
        <v>1821</v>
      </c>
      <c r="O1677" s="157">
        <v>0</v>
      </c>
      <c r="P1677" s="205"/>
      <c r="Q1677" s="205"/>
      <c r="R1677" s="205"/>
      <c r="S1677" s="206"/>
    </row>
    <row r="1678" spans="1:19" ht="29.1" customHeight="1">
      <c r="A1678" s="166">
        <v>1674</v>
      </c>
      <c r="B1678" s="206"/>
      <c r="C1678" s="206"/>
      <c r="D1678" s="206"/>
      <c r="E1678" s="206"/>
      <c r="F1678" s="206" t="s">
        <v>3224</v>
      </c>
      <c r="G1678" s="206" t="s">
        <v>3223</v>
      </c>
      <c r="H1678" s="158" t="s">
        <v>1674</v>
      </c>
      <c r="I1678" s="155" t="s">
        <v>119</v>
      </c>
      <c r="J1678" s="128">
        <v>92</v>
      </c>
      <c r="K1678" s="128">
        <v>75</v>
      </c>
      <c r="L1678" s="128">
        <v>1650</v>
      </c>
      <c r="M1678" s="199">
        <f t="shared" si="27"/>
        <v>123750</v>
      </c>
      <c r="N1678" s="157" t="s">
        <v>1820</v>
      </c>
      <c r="O1678" s="157">
        <v>0</v>
      </c>
      <c r="P1678" s="205"/>
      <c r="Q1678" s="205"/>
      <c r="R1678" s="205"/>
      <c r="S1678" s="206"/>
    </row>
    <row r="1679" spans="1:19" ht="29.1" customHeight="1">
      <c r="A1679" s="166">
        <v>1675</v>
      </c>
      <c r="B1679" s="206"/>
      <c r="C1679" s="206"/>
      <c r="D1679" s="206"/>
      <c r="E1679" s="206"/>
      <c r="F1679" s="206" t="s">
        <v>3224</v>
      </c>
      <c r="G1679" s="206" t="s">
        <v>3223</v>
      </c>
      <c r="H1679" s="158" t="s">
        <v>1692</v>
      </c>
      <c r="I1679" s="155" t="s">
        <v>55</v>
      </c>
      <c r="J1679" s="128">
        <v>95</v>
      </c>
      <c r="K1679" s="128">
        <v>90</v>
      </c>
      <c r="L1679" s="128">
        <v>3710</v>
      </c>
      <c r="M1679" s="199">
        <f t="shared" si="27"/>
        <v>333900</v>
      </c>
      <c r="N1679" s="157" t="s">
        <v>1820</v>
      </c>
      <c r="O1679" s="157">
        <v>0</v>
      </c>
      <c r="P1679" s="205"/>
      <c r="Q1679" s="205"/>
      <c r="R1679" s="205"/>
      <c r="S1679" s="206"/>
    </row>
    <row r="1680" spans="1:19" ht="29.1" customHeight="1">
      <c r="A1680" s="166">
        <v>1676</v>
      </c>
      <c r="B1680" s="206"/>
      <c r="C1680" s="206"/>
      <c r="D1680" s="206"/>
      <c r="E1680" s="206"/>
      <c r="F1680" s="206" t="s">
        <v>3224</v>
      </c>
      <c r="G1680" s="206" t="s">
        <v>3223</v>
      </c>
      <c r="H1680" s="158" t="s">
        <v>1693</v>
      </c>
      <c r="I1680" s="155" t="s">
        <v>55</v>
      </c>
      <c r="J1680" s="128">
        <v>15</v>
      </c>
      <c r="K1680" s="128">
        <v>15</v>
      </c>
      <c r="L1680" s="128">
        <v>3710</v>
      </c>
      <c r="M1680" s="199">
        <f t="shared" si="27"/>
        <v>55650</v>
      </c>
      <c r="N1680" s="157" t="s">
        <v>1820</v>
      </c>
      <c r="O1680" s="157">
        <v>0</v>
      </c>
      <c r="P1680" s="205"/>
      <c r="Q1680" s="205"/>
      <c r="R1680" s="205"/>
      <c r="S1680" s="206"/>
    </row>
    <row r="1681" spans="1:19" ht="29.1" customHeight="1">
      <c r="A1681" s="166">
        <v>1677</v>
      </c>
      <c r="B1681" s="206"/>
      <c r="C1681" s="206"/>
      <c r="D1681" s="206"/>
      <c r="E1681" s="206"/>
      <c r="F1681" s="206" t="s">
        <v>3224</v>
      </c>
      <c r="G1681" s="206" t="s">
        <v>3223</v>
      </c>
      <c r="H1681" s="158" t="s">
        <v>1666</v>
      </c>
      <c r="I1681" s="155" t="s">
        <v>55</v>
      </c>
      <c r="J1681" s="128">
        <v>30</v>
      </c>
      <c r="K1681" s="128">
        <v>30</v>
      </c>
      <c r="L1681" s="128">
        <v>4670</v>
      </c>
      <c r="M1681" s="199">
        <f t="shared" si="27"/>
        <v>140100</v>
      </c>
      <c r="N1681" s="157" t="s">
        <v>1820</v>
      </c>
      <c r="O1681" s="157">
        <v>0</v>
      </c>
      <c r="P1681" s="205"/>
      <c r="Q1681" s="205"/>
      <c r="R1681" s="205"/>
      <c r="S1681" s="206"/>
    </row>
    <row r="1682" spans="1:19" ht="29.1" customHeight="1">
      <c r="A1682" s="166">
        <v>1678</v>
      </c>
      <c r="B1682" s="206"/>
      <c r="C1682" s="206"/>
      <c r="D1682" s="206"/>
      <c r="E1682" s="206"/>
      <c r="F1682" s="206" t="s">
        <v>3224</v>
      </c>
      <c r="G1682" s="206" t="s">
        <v>3223</v>
      </c>
      <c r="H1682" s="158" t="s">
        <v>1669</v>
      </c>
      <c r="I1682" s="155" t="s">
        <v>182</v>
      </c>
      <c r="J1682" s="128">
        <v>32</v>
      </c>
      <c r="K1682" s="128">
        <v>4</v>
      </c>
      <c r="L1682" s="128">
        <v>1840</v>
      </c>
      <c r="M1682" s="199">
        <f t="shared" si="27"/>
        <v>7360</v>
      </c>
      <c r="N1682" s="157" t="s">
        <v>3191</v>
      </c>
      <c r="O1682" s="157">
        <v>0</v>
      </c>
      <c r="P1682" s="205"/>
      <c r="Q1682" s="205"/>
      <c r="R1682" s="205"/>
      <c r="S1682" s="206"/>
    </row>
    <row r="1683" spans="1:19" ht="29.1" customHeight="1">
      <c r="A1683" s="166">
        <v>1679</v>
      </c>
      <c r="B1683" s="206"/>
      <c r="C1683" s="206"/>
      <c r="D1683" s="206"/>
      <c r="E1683" s="206"/>
      <c r="F1683" s="206" t="s">
        <v>3224</v>
      </c>
      <c r="G1683" s="206" t="s">
        <v>3223</v>
      </c>
      <c r="H1683" s="158" t="s">
        <v>1668</v>
      </c>
      <c r="I1683" s="155" t="s">
        <v>182</v>
      </c>
      <c r="J1683" s="128">
        <v>73</v>
      </c>
      <c r="K1683" s="128">
        <v>56</v>
      </c>
      <c r="L1683" s="128">
        <v>6770</v>
      </c>
      <c r="M1683" s="199">
        <f t="shared" si="27"/>
        <v>379120</v>
      </c>
      <c r="N1683" s="157" t="s">
        <v>3530</v>
      </c>
      <c r="O1683" s="157">
        <v>1155</v>
      </c>
      <c r="P1683" s="205"/>
      <c r="Q1683" s="205"/>
      <c r="R1683" s="205"/>
      <c r="S1683" s="206"/>
    </row>
    <row r="1684" spans="1:19" ht="29.1" customHeight="1">
      <c r="A1684" s="166">
        <v>1680</v>
      </c>
      <c r="B1684" s="206"/>
      <c r="C1684" s="206"/>
      <c r="D1684" s="206"/>
      <c r="E1684" s="206"/>
      <c r="F1684" s="206" t="s">
        <v>3224</v>
      </c>
      <c r="G1684" s="206" t="s">
        <v>3223</v>
      </c>
      <c r="H1684" s="158" t="s">
        <v>1667</v>
      </c>
      <c r="I1684" s="155" t="s">
        <v>182</v>
      </c>
      <c r="J1684" s="128">
        <v>251</v>
      </c>
      <c r="K1684" s="128">
        <v>35</v>
      </c>
      <c r="L1684" s="128">
        <v>6690</v>
      </c>
      <c r="M1684" s="199">
        <f t="shared" si="27"/>
        <v>234150</v>
      </c>
      <c r="N1684" s="157" t="s">
        <v>3530</v>
      </c>
      <c r="O1684" s="157">
        <v>1155</v>
      </c>
      <c r="P1684" s="205"/>
      <c r="Q1684" s="205"/>
      <c r="R1684" s="205"/>
      <c r="S1684" s="206"/>
    </row>
    <row r="1685" spans="1:19" ht="29.1" customHeight="1">
      <c r="A1685" s="166">
        <v>1681</v>
      </c>
      <c r="B1685" s="206"/>
      <c r="C1685" s="206"/>
      <c r="D1685" s="206"/>
      <c r="E1685" s="206"/>
      <c r="F1685" s="206" t="s">
        <v>3224</v>
      </c>
      <c r="G1685" s="206" t="s">
        <v>3223</v>
      </c>
      <c r="H1685" s="158" t="s">
        <v>1670</v>
      </c>
      <c r="I1685" s="155" t="s">
        <v>55</v>
      </c>
      <c r="J1685" s="128">
        <v>20</v>
      </c>
      <c r="K1685" s="128">
        <v>8</v>
      </c>
      <c r="L1685" s="128">
        <v>4670</v>
      </c>
      <c r="M1685" s="199">
        <f t="shared" si="27"/>
        <v>37360</v>
      </c>
      <c r="N1685" s="157" t="s">
        <v>1820</v>
      </c>
      <c r="O1685" s="157">
        <v>0</v>
      </c>
      <c r="P1685" s="205"/>
      <c r="Q1685" s="205"/>
      <c r="R1685" s="205"/>
      <c r="S1685" s="206"/>
    </row>
    <row r="1686" spans="1:19" ht="29.1" customHeight="1">
      <c r="A1686" s="166">
        <v>1682</v>
      </c>
      <c r="B1686" s="206"/>
      <c r="C1686" s="206"/>
      <c r="D1686" s="206"/>
      <c r="E1686" s="206"/>
      <c r="F1686" s="206" t="s">
        <v>3224</v>
      </c>
      <c r="G1686" s="206" t="s">
        <v>3223</v>
      </c>
      <c r="H1686" s="158" t="s">
        <v>1665</v>
      </c>
      <c r="I1686" s="155" t="s">
        <v>55</v>
      </c>
      <c r="J1686" s="128">
        <v>119</v>
      </c>
      <c r="K1686" s="128">
        <v>27</v>
      </c>
      <c r="L1686" s="128">
        <v>4280</v>
      </c>
      <c r="M1686" s="199">
        <f t="shared" si="27"/>
        <v>115560</v>
      </c>
      <c r="N1686" s="157" t="s">
        <v>1820</v>
      </c>
      <c r="O1686" s="157">
        <v>0</v>
      </c>
      <c r="P1686" s="205"/>
      <c r="Q1686" s="205"/>
      <c r="R1686" s="205"/>
      <c r="S1686" s="206"/>
    </row>
    <row r="1687" spans="1:19" ht="29.1" customHeight="1">
      <c r="A1687" s="166">
        <v>1683</v>
      </c>
      <c r="B1687" s="206"/>
      <c r="C1687" s="206"/>
      <c r="D1687" s="206"/>
      <c r="E1687" s="206"/>
      <c r="F1687" s="206" t="s">
        <v>3224</v>
      </c>
      <c r="G1687" s="206" t="s">
        <v>3223</v>
      </c>
      <c r="H1687" s="158" t="s">
        <v>2982</v>
      </c>
      <c r="I1687" s="155" t="s">
        <v>55</v>
      </c>
      <c r="J1687" s="128">
        <v>7189</v>
      </c>
      <c r="K1687" s="128">
        <v>2527</v>
      </c>
      <c r="L1687" s="128">
        <v>4700</v>
      </c>
      <c r="M1687" s="199">
        <f t="shared" si="27"/>
        <v>11876900</v>
      </c>
      <c r="N1687" s="157" t="s">
        <v>3529</v>
      </c>
      <c r="O1687" s="157" t="s">
        <v>2842</v>
      </c>
      <c r="P1687" s="205"/>
      <c r="Q1687" s="205"/>
      <c r="R1687" s="205"/>
      <c r="S1687" s="206"/>
    </row>
    <row r="1688" spans="1:19" ht="29.1" customHeight="1">
      <c r="A1688" s="166">
        <v>1684</v>
      </c>
      <c r="B1688" s="206"/>
      <c r="C1688" s="206"/>
      <c r="D1688" s="206"/>
      <c r="E1688" s="206"/>
      <c r="F1688" s="206" t="s">
        <v>3224</v>
      </c>
      <c r="G1688" s="206" t="s">
        <v>3223</v>
      </c>
      <c r="H1688" s="158" t="s">
        <v>3000</v>
      </c>
      <c r="I1688" s="155" t="s">
        <v>166</v>
      </c>
      <c r="J1688" s="128">
        <v>3219.8</v>
      </c>
      <c r="K1688" s="128">
        <v>2133</v>
      </c>
      <c r="L1688" s="128">
        <v>1650</v>
      </c>
      <c r="M1688" s="199">
        <f t="shared" si="27"/>
        <v>3519450</v>
      </c>
      <c r="N1688" s="157" t="s">
        <v>1821</v>
      </c>
      <c r="O1688" s="157">
        <v>0</v>
      </c>
      <c r="P1688" s="205"/>
      <c r="Q1688" s="205"/>
      <c r="R1688" s="205"/>
      <c r="S1688" s="206"/>
    </row>
    <row r="1689" spans="1:19" ht="29.1" customHeight="1">
      <c r="A1689" s="166">
        <v>1685</v>
      </c>
      <c r="B1689" s="206"/>
      <c r="C1689" s="206"/>
      <c r="D1689" s="206"/>
      <c r="E1689" s="206"/>
      <c r="F1689" s="206" t="s">
        <v>3224</v>
      </c>
      <c r="G1689" s="206" t="s">
        <v>3223</v>
      </c>
      <c r="H1689" s="158" t="s">
        <v>3001</v>
      </c>
      <c r="I1689" s="155" t="s">
        <v>166</v>
      </c>
      <c r="J1689" s="128">
        <v>392.9</v>
      </c>
      <c r="K1689" s="128">
        <v>67</v>
      </c>
      <c r="L1689" s="128">
        <v>1650</v>
      </c>
      <c r="M1689" s="199">
        <f t="shared" si="27"/>
        <v>110550</v>
      </c>
      <c r="N1689" s="157" t="s">
        <v>1821</v>
      </c>
      <c r="O1689" s="157">
        <v>0</v>
      </c>
      <c r="P1689" s="205"/>
      <c r="Q1689" s="205"/>
      <c r="R1689" s="205"/>
      <c r="S1689" s="206"/>
    </row>
    <row r="1690" spans="1:19" ht="29.1" customHeight="1">
      <c r="A1690" s="166">
        <v>1686</v>
      </c>
      <c r="B1690" s="206"/>
      <c r="C1690" s="206"/>
      <c r="D1690" s="206"/>
      <c r="E1690" s="206"/>
      <c r="F1690" s="206" t="s">
        <v>3224</v>
      </c>
      <c r="G1690" s="206" t="s">
        <v>3223</v>
      </c>
      <c r="H1690" s="158" t="s">
        <v>2983</v>
      </c>
      <c r="I1690" s="155" t="s">
        <v>55</v>
      </c>
      <c r="J1690" s="128">
        <v>3568.4</v>
      </c>
      <c r="K1690" s="128">
        <v>1067</v>
      </c>
      <c r="L1690" s="128">
        <v>4840</v>
      </c>
      <c r="M1690" s="199">
        <f t="shared" si="27"/>
        <v>5164280</v>
      </c>
      <c r="N1690" s="157" t="s">
        <v>3360</v>
      </c>
      <c r="O1690" s="157" t="s">
        <v>2844</v>
      </c>
      <c r="P1690" s="205"/>
      <c r="Q1690" s="205"/>
      <c r="R1690" s="205"/>
      <c r="S1690" s="206"/>
    </row>
    <row r="1691" spans="1:19" ht="29.1" customHeight="1">
      <c r="A1691" s="166">
        <v>1687</v>
      </c>
      <c r="B1691" s="206"/>
      <c r="C1691" s="206"/>
      <c r="D1691" s="206"/>
      <c r="E1691" s="206"/>
      <c r="F1691" s="206" t="s">
        <v>3224</v>
      </c>
      <c r="G1691" s="206" t="s">
        <v>3223</v>
      </c>
      <c r="H1691" s="158" t="s">
        <v>2984</v>
      </c>
      <c r="I1691" s="155" t="s">
        <v>55</v>
      </c>
      <c r="J1691" s="128">
        <v>1669.7</v>
      </c>
      <c r="K1691" s="128">
        <v>1669.7</v>
      </c>
      <c r="L1691" s="128">
        <v>5170</v>
      </c>
      <c r="M1691" s="199">
        <f t="shared" si="27"/>
        <v>8632349</v>
      </c>
      <c r="N1691" s="157" t="s">
        <v>3360</v>
      </c>
      <c r="O1691" s="157" t="s">
        <v>2845</v>
      </c>
      <c r="P1691" s="205"/>
      <c r="Q1691" s="205"/>
      <c r="R1691" s="205"/>
      <c r="S1691" s="206"/>
    </row>
    <row r="1692" spans="1:19" ht="29.1" customHeight="1">
      <c r="A1692" s="166">
        <v>1688</v>
      </c>
      <c r="B1692" s="206"/>
      <c r="C1692" s="206"/>
      <c r="D1692" s="206"/>
      <c r="E1692" s="206"/>
      <c r="F1692" s="206" t="s">
        <v>3224</v>
      </c>
      <c r="G1692" s="206" t="s">
        <v>3223</v>
      </c>
      <c r="H1692" s="158" t="s">
        <v>3003</v>
      </c>
      <c r="I1692" s="155" t="s">
        <v>119</v>
      </c>
      <c r="J1692" s="128">
        <v>1224.4000000000001</v>
      </c>
      <c r="K1692" s="128">
        <v>229</v>
      </c>
      <c r="L1692" s="128">
        <v>1650</v>
      </c>
      <c r="M1692" s="199">
        <f t="shared" si="27"/>
        <v>377850</v>
      </c>
      <c r="N1692" s="157" t="s">
        <v>1821</v>
      </c>
      <c r="O1692" s="157">
        <v>0</v>
      </c>
      <c r="P1692" s="205"/>
      <c r="Q1692" s="205"/>
      <c r="R1692" s="205"/>
      <c r="S1692" s="206"/>
    </row>
    <row r="1693" spans="1:19" ht="29.1" customHeight="1">
      <c r="A1693" s="166">
        <v>1689</v>
      </c>
      <c r="B1693" s="206"/>
      <c r="C1693" s="206"/>
      <c r="D1693" s="206"/>
      <c r="E1693" s="206"/>
      <c r="F1693" s="206" t="s">
        <v>3224</v>
      </c>
      <c r="G1693" s="206" t="s">
        <v>3223</v>
      </c>
      <c r="H1693" s="158" t="s">
        <v>3004</v>
      </c>
      <c r="I1693" s="155" t="s">
        <v>166</v>
      </c>
      <c r="J1693" s="128">
        <v>1278.2</v>
      </c>
      <c r="K1693" s="128">
        <v>154</v>
      </c>
      <c r="L1693" s="128">
        <v>1650</v>
      </c>
      <c r="M1693" s="199">
        <f t="shared" si="27"/>
        <v>254100</v>
      </c>
      <c r="N1693" s="157" t="s">
        <v>1821</v>
      </c>
      <c r="O1693" s="157">
        <v>0</v>
      </c>
      <c r="P1693" s="205"/>
      <c r="Q1693" s="205"/>
      <c r="R1693" s="205"/>
      <c r="S1693" s="206"/>
    </row>
    <row r="1694" spans="1:19" ht="29.1" customHeight="1">
      <c r="A1694" s="166">
        <v>1690</v>
      </c>
      <c r="B1694" s="206"/>
      <c r="C1694" s="206"/>
      <c r="D1694" s="206"/>
      <c r="E1694" s="206"/>
      <c r="F1694" s="206" t="s">
        <v>3224</v>
      </c>
      <c r="G1694" s="206" t="s">
        <v>3223</v>
      </c>
      <c r="H1694" s="158" t="s">
        <v>2985</v>
      </c>
      <c r="I1694" s="155" t="s">
        <v>55</v>
      </c>
      <c r="J1694" s="128">
        <v>3754.1</v>
      </c>
      <c r="K1694" s="128">
        <v>87</v>
      </c>
      <c r="L1694" s="128">
        <v>4840</v>
      </c>
      <c r="M1694" s="199">
        <f t="shared" si="27"/>
        <v>421080</v>
      </c>
      <c r="N1694" s="157" t="s">
        <v>3515</v>
      </c>
      <c r="O1694" s="157" t="s">
        <v>2848</v>
      </c>
      <c r="P1694" s="205"/>
      <c r="Q1694" s="205"/>
      <c r="R1694" s="205"/>
      <c r="S1694" s="206"/>
    </row>
    <row r="1695" spans="1:19" ht="29.1" customHeight="1">
      <c r="A1695" s="166">
        <v>1691</v>
      </c>
      <c r="B1695" s="206"/>
      <c r="C1695" s="206"/>
      <c r="D1695" s="206"/>
      <c r="E1695" s="206"/>
      <c r="F1695" s="206" t="s">
        <v>3224</v>
      </c>
      <c r="G1695" s="206" t="s">
        <v>3223</v>
      </c>
      <c r="H1695" s="158" t="s">
        <v>2986</v>
      </c>
      <c r="I1695" s="155" t="s">
        <v>55</v>
      </c>
      <c r="J1695" s="128">
        <v>2785</v>
      </c>
      <c r="K1695" s="128">
        <v>2619</v>
      </c>
      <c r="L1695" s="128">
        <v>5170</v>
      </c>
      <c r="M1695" s="199">
        <f t="shared" si="27"/>
        <v>13540230</v>
      </c>
      <c r="N1695" s="157" t="s">
        <v>3528</v>
      </c>
      <c r="O1695" s="157" t="s">
        <v>2719</v>
      </c>
      <c r="P1695" s="205"/>
      <c r="Q1695" s="205"/>
      <c r="R1695" s="205"/>
      <c r="S1695" s="206"/>
    </row>
    <row r="1696" spans="1:19" ht="29.1" customHeight="1">
      <c r="A1696" s="166">
        <v>1692</v>
      </c>
      <c r="B1696" s="206"/>
      <c r="C1696" s="206"/>
      <c r="D1696" s="206"/>
      <c r="E1696" s="206"/>
      <c r="F1696" s="206" t="s">
        <v>3224</v>
      </c>
      <c r="G1696" s="206" t="s">
        <v>3223</v>
      </c>
      <c r="H1696" s="158" t="s">
        <v>3006</v>
      </c>
      <c r="I1696" s="155" t="s">
        <v>166</v>
      </c>
      <c r="J1696" s="128">
        <v>447.5</v>
      </c>
      <c r="K1696" s="128">
        <v>447.5</v>
      </c>
      <c r="L1696" s="128">
        <v>1650</v>
      </c>
      <c r="M1696" s="199">
        <f t="shared" si="27"/>
        <v>738375</v>
      </c>
      <c r="N1696" s="157" t="s">
        <v>1821</v>
      </c>
      <c r="O1696" s="157">
        <v>0</v>
      </c>
      <c r="P1696" s="205"/>
      <c r="Q1696" s="205"/>
      <c r="R1696" s="205"/>
      <c r="S1696" s="206"/>
    </row>
    <row r="1697" spans="1:19" ht="29.1" customHeight="1">
      <c r="A1697" s="166">
        <v>1693</v>
      </c>
      <c r="B1697" s="206"/>
      <c r="C1697" s="206"/>
      <c r="D1697" s="206"/>
      <c r="E1697" s="206"/>
      <c r="F1697" s="206" t="s">
        <v>3224</v>
      </c>
      <c r="G1697" s="206" t="s">
        <v>3223</v>
      </c>
      <c r="H1697" s="158" t="s">
        <v>3005</v>
      </c>
      <c r="I1697" s="155" t="s">
        <v>166</v>
      </c>
      <c r="J1697" s="128">
        <v>609.5</v>
      </c>
      <c r="K1697" s="128">
        <v>48</v>
      </c>
      <c r="L1697" s="128">
        <v>1650</v>
      </c>
      <c r="M1697" s="199">
        <f t="shared" si="27"/>
        <v>79200</v>
      </c>
      <c r="N1697" s="157" t="s">
        <v>1821</v>
      </c>
      <c r="O1697" s="157">
        <v>0</v>
      </c>
      <c r="P1697" s="205"/>
      <c r="Q1697" s="205"/>
      <c r="R1697" s="205"/>
      <c r="S1697" s="206"/>
    </row>
    <row r="1698" spans="1:19" ht="29.1" customHeight="1">
      <c r="A1698" s="166">
        <v>1694</v>
      </c>
      <c r="B1698" s="206"/>
      <c r="C1698" s="206"/>
      <c r="D1698" s="206"/>
      <c r="E1698" s="206"/>
      <c r="F1698" s="206" t="s">
        <v>3224</v>
      </c>
      <c r="G1698" s="206" t="s">
        <v>3223</v>
      </c>
      <c r="H1698" s="158" t="s">
        <v>2987</v>
      </c>
      <c r="I1698" s="155" t="s">
        <v>55</v>
      </c>
      <c r="J1698" s="128">
        <v>2608.5</v>
      </c>
      <c r="K1698" s="128">
        <v>612</v>
      </c>
      <c r="L1698" s="128">
        <v>5170</v>
      </c>
      <c r="M1698" s="199">
        <f t="shared" si="27"/>
        <v>3164040</v>
      </c>
      <c r="N1698" s="157" t="s">
        <v>3527</v>
      </c>
      <c r="O1698" s="157" t="s">
        <v>2850</v>
      </c>
      <c r="P1698" s="205"/>
      <c r="Q1698" s="205"/>
      <c r="R1698" s="205"/>
      <c r="S1698" s="206"/>
    </row>
    <row r="1699" spans="1:19" ht="29.1" customHeight="1">
      <c r="A1699" s="166">
        <v>1695</v>
      </c>
      <c r="B1699" s="206"/>
      <c r="C1699" s="206"/>
      <c r="D1699" s="206"/>
      <c r="E1699" s="206"/>
      <c r="F1699" s="206" t="s">
        <v>3224</v>
      </c>
      <c r="G1699" s="206" t="s">
        <v>3223</v>
      </c>
      <c r="H1699" s="158" t="s">
        <v>3002</v>
      </c>
      <c r="I1699" s="155" t="s">
        <v>119</v>
      </c>
      <c r="J1699" s="128">
        <v>2222.6</v>
      </c>
      <c r="K1699" s="128">
        <v>439</v>
      </c>
      <c r="L1699" s="128">
        <v>1650</v>
      </c>
      <c r="M1699" s="199">
        <f t="shared" si="27"/>
        <v>724350</v>
      </c>
      <c r="N1699" s="157" t="s">
        <v>1821</v>
      </c>
      <c r="O1699" s="157">
        <v>0</v>
      </c>
      <c r="P1699" s="205"/>
      <c r="Q1699" s="205"/>
      <c r="R1699" s="205"/>
      <c r="S1699" s="206"/>
    </row>
    <row r="1700" spans="1:19" ht="29.1" customHeight="1">
      <c r="A1700" s="166">
        <v>1696</v>
      </c>
      <c r="B1700" s="206"/>
      <c r="C1700" s="206"/>
      <c r="D1700" s="206"/>
      <c r="E1700" s="206"/>
      <c r="F1700" s="206" t="s">
        <v>3224</v>
      </c>
      <c r="G1700" s="206" t="s">
        <v>3223</v>
      </c>
      <c r="H1700" s="158" t="s">
        <v>3007</v>
      </c>
      <c r="I1700" s="155" t="s">
        <v>119</v>
      </c>
      <c r="J1700" s="128">
        <v>1316.3</v>
      </c>
      <c r="K1700" s="128">
        <v>119</v>
      </c>
      <c r="L1700" s="128">
        <v>1650</v>
      </c>
      <c r="M1700" s="199">
        <f t="shared" si="27"/>
        <v>196350</v>
      </c>
      <c r="N1700" s="157" t="s">
        <v>1821</v>
      </c>
      <c r="O1700" s="157">
        <v>0</v>
      </c>
      <c r="P1700" s="205"/>
      <c r="Q1700" s="205"/>
      <c r="R1700" s="205"/>
      <c r="S1700" s="206"/>
    </row>
    <row r="1701" spans="1:19" ht="29.1" customHeight="1">
      <c r="A1701" s="166">
        <v>1697</v>
      </c>
      <c r="B1701" s="206"/>
      <c r="C1701" s="206"/>
      <c r="D1701" s="206"/>
      <c r="E1701" s="206"/>
      <c r="F1701" s="206" t="s">
        <v>3224</v>
      </c>
      <c r="G1701" s="206" t="s">
        <v>3223</v>
      </c>
      <c r="H1701" s="158" t="s">
        <v>3008</v>
      </c>
      <c r="I1701" s="155" t="s">
        <v>166</v>
      </c>
      <c r="J1701" s="128">
        <v>1147</v>
      </c>
      <c r="K1701" s="128">
        <v>75</v>
      </c>
      <c r="L1701" s="128">
        <v>1650</v>
      </c>
      <c r="M1701" s="199">
        <f t="shared" si="27"/>
        <v>123750</v>
      </c>
      <c r="N1701" s="157" t="s">
        <v>1821</v>
      </c>
      <c r="O1701" s="157">
        <v>0</v>
      </c>
      <c r="P1701" s="205"/>
      <c r="Q1701" s="205"/>
      <c r="R1701" s="205"/>
      <c r="S1701" s="206"/>
    </row>
    <row r="1702" spans="1:19" ht="29.1" customHeight="1">
      <c r="A1702" s="166">
        <v>1698</v>
      </c>
      <c r="B1702" s="206"/>
      <c r="C1702" s="206"/>
      <c r="D1702" s="206"/>
      <c r="E1702" s="206"/>
      <c r="F1702" s="206" t="s">
        <v>3224</v>
      </c>
      <c r="G1702" s="206" t="s">
        <v>3223</v>
      </c>
      <c r="H1702" s="158" t="s">
        <v>2989</v>
      </c>
      <c r="I1702" s="155" t="s">
        <v>55</v>
      </c>
      <c r="J1702" s="128">
        <v>2061.9</v>
      </c>
      <c r="K1702" s="128">
        <v>1751</v>
      </c>
      <c r="L1702" s="128">
        <v>5170</v>
      </c>
      <c r="M1702" s="199">
        <f t="shared" si="27"/>
        <v>9052670</v>
      </c>
      <c r="N1702" s="157" t="s">
        <v>3526</v>
      </c>
      <c r="O1702" s="157" t="s">
        <v>2839</v>
      </c>
      <c r="P1702" s="205"/>
      <c r="Q1702" s="205"/>
      <c r="R1702" s="205"/>
      <c r="S1702" s="206"/>
    </row>
    <row r="1703" spans="1:19" ht="29.1" customHeight="1">
      <c r="A1703" s="166">
        <v>1699</v>
      </c>
      <c r="B1703" s="206"/>
      <c r="C1703" s="206"/>
      <c r="D1703" s="206"/>
      <c r="E1703" s="206"/>
      <c r="F1703" s="206" t="s">
        <v>3224</v>
      </c>
      <c r="G1703" s="206" t="s">
        <v>3223</v>
      </c>
      <c r="H1703" s="158" t="s">
        <v>2988</v>
      </c>
      <c r="I1703" s="155" t="s">
        <v>55</v>
      </c>
      <c r="J1703" s="128">
        <v>1619.6</v>
      </c>
      <c r="K1703" s="128">
        <v>180</v>
      </c>
      <c r="L1703" s="128">
        <v>4840</v>
      </c>
      <c r="M1703" s="199">
        <f t="shared" ref="M1703:M1752" si="28">K1703*L1703</f>
        <v>871200</v>
      </c>
      <c r="N1703" s="157" t="s">
        <v>3525</v>
      </c>
      <c r="O1703" s="157" t="s">
        <v>2852</v>
      </c>
      <c r="P1703" s="205"/>
      <c r="Q1703" s="205"/>
      <c r="R1703" s="205"/>
      <c r="S1703" s="206"/>
    </row>
    <row r="1704" spans="1:19" ht="29.1" customHeight="1">
      <c r="A1704" s="166">
        <v>1700</v>
      </c>
      <c r="B1704" s="206"/>
      <c r="C1704" s="206"/>
      <c r="D1704" s="206"/>
      <c r="E1704" s="206"/>
      <c r="F1704" s="206" t="s">
        <v>3224</v>
      </c>
      <c r="G1704" s="206" t="s">
        <v>3223</v>
      </c>
      <c r="H1704" s="158" t="s">
        <v>3010</v>
      </c>
      <c r="I1704" s="155" t="s">
        <v>166</v>
      </c>
      <c r="J1704" s="128">
        <v>581.9</v>
      </c>
      <c r="K1704" s="128">
        <v>68</v>
      </c>
      <c r="L1704" s="128">
        <v>1650</v>
      </c>
      <c r="M1704" s="199">
        <f t="shared" si="28"/>
        <v>112200</v>
      </c>
      <c r="N1704" s="157" t="s">
        <v>1821</v>
      </c>
      <c r="O1704" s="157">
        <v>0</v>
      </c>
      <c r="P1704" s="205"/>
      <c r="Q1704" s="205"/>
      <c r="R1704" s="205"/>
      <c r="S1704" s="206"/>
    </row>
    <row r="1705" spans="1:19" ht="29.1" customHeight="1">
      <c r="A1705" s="166">
        <v>1701</v>
      </c>
      <c r="B1705" s="206"/>
      <c r="C1705" s="206"/>
      <c r="D1705" s="206"/>
      <c r="E1705" s="206"/>
      <c r="F1705" s="206" t="s">
        <v>3224</v>
      </c>
      <c r="G1705" s="206" t="s">
        <v>3223</v>
      </c>
      <c r="H1705" s="158" t="s">
        <v>2991</v>
      </c>
      <c r="I1705" s="155" t="s">
        <v>55</v>
      </c>
      <c r="J1705" s="128">
        <v>2406.9</v>
      </c>
      <c r="K1705" s="128">
        <v>2377</v>
      </c>
      <c r="L1705" s="128">
        <v>5170</v>
      </c>
      <c r="M1705" s="199">
        <f t="shared" si="28"/>
        <v>12289090</v>
      </c>
      <c r="N1705" s="157" t="s">
        <v>3233</v>
      </c>
      <c r="O1705" s="157" t="s">
        <v>2855</v>
      </c>
      <c r="P1705" s="205"/>
      <c r="Q1705" s="205"/>
      <c r="R1705" s="205"/>
      <c r="S1705" s="206"/>
    </row>
    <row r="1706" spans="1:19" ht="29.1" customHeight="1">
      <c r="A1706" s="166">
        <v>1702</v>
      </c>
      <c r="B1706" s="206"/>
      <c r="C1706" s="206"/>
      <c r="D1706" s="206"/>
      <c r="E1706" s="206"/>
      <c r="F1706" s="206" t="s">
        <v>3224</v>
      </c>
      <c r="G1706" s="206" t="s">
        <v>3223</v>
      </c>
      <c r="H1706" s="158" t="s">
        <v>3009</v>
      </c>
      <c r="I1706" s="155" t="s">
        <v>166</v>
      </c>
      <c r="J1706" s="128">
        <v>811.8</v>
      </c>
      <c r="K1706" s="128">
        <v>615</v>
      </c>
      <c r="L1706" s="128">
        <v>1650</v>
      </c>
      <c r="M1706" s="199">
        <f t="shared" si="28"/>
        <v>1014750</v>
      </c>
      <c r="N1706" s="157" t="s">
        <v>1821</v>
      </c>
      <c r="O1706" s="157">
        <v>0</v>
      </c>
      <c r="P1706" s="205"/>
      <c r="Q1706" s="205"/>
      <c r="R1706" s="205"/>
      <c r="S1706" s="206"/>
    </row>
    <row r="1707" spans="1:19" ht="29.1" customHeight="1">
      <c r="A1707" s="166">
        <v>1703</v>
      </c>
      <c r="B1707" s="206"/>
      <c r="C1707" s="206"/>
      <c r="D1707" s="206"/>
      <c r="E1707" s="206"/>
      <c r="F1707" s="206" t="s">
        <v>3224</v>
      </c>
      <c r="G1707" s="206" t="s">
        <v>3223</v>
      </c>
      <c r="H1707" s="158" t="s">
        <v>2990</v>
      </c>
      <c r="I1707" s="155" t="s">
        <v>55</v>
      </c>
      <c r="J1707" s="128">
        <v>2285.1999999999998</v>
      </c>
      <c r="K1707" s="128">
        <v>576</v>
      </c>
      <c r="L1707" s="128">
        <v>4840</v>
      </c>
      <c r="M1707" s="199">
        <f t="shared" si="28"/>
        <v>2787840</v>
      </c>
      <c r="N1707" s="157" t="s">
        <v>3524</v>
      </c>
      <c r="O1707" s="157" t="s">
        <v>2854</v>
      </c>
      <c r="P1707" s="205"/>
      <c r="Q1707" s="205"/>
      <c r="R1707" s="205"/>
      <c r="S1707" s="206"/>
    </row>
    <row r="1708" spans="1:19" ht="29.1" customHeight="1">
      <c r="A1708" s="166">
        <v>1704</v>
      </c>
      <c r="B1708" s="206"/>
      <c r="C1708" s="206"/>
      <c r="D1708" s="206"/>
      <c r="E1708" s="206"/>
      <c r="F1708" s="206" t="s">
        <v>3224</v>
      </c>
      <c r="G1708" s="206" t="s">
        <v>3223</v>
      </c>
      <c r="H1708" s="158" t="s">
        <v>3011</v>
      </c>
      <c r="I1708" s="155" t="s">
        <v>166</v>
      </c>
      <c r="J1708" s="128">
        <v>1201.8</v>
      </c>
      <c r="K1708" s="128">
        <v>185</v>
      </c>
      <c r="L1708" s="128">
        <v>1650</v>
      </c>
      <c r="M1708" s="199">
        <f t="shared" si="28"/>
        <v>305250</v>
      </c>
      <c r="N1708" s="157" t="s">
        <v>1821</v>
      </c>
      <c r="O1708" s="157">
        <v>0</v>
      </c>
      <c r="P1708" s="205"/>
      <c r="Q1708" s="205"/>
      <c r="R1708" s="205"/>
      <c r="S1708" s="206"/>
    </row>
    <row r="1709" spans="1:19" ht="29.1" customHeight="1">
      <c r="A1709" s="166">
        <v>1705</v>
      </c>
      <c r="B1709" s="206"/>
      <c r="C1709" s="206"/>
      <c r="D1709" s="206"/>
      <c r="E1709" s="206"/>
      <c r="F1709" s="206" t="s">
        <v>3224</v>
      </c>
      <c r="G1709" s="206" t="s">
        <v>3223</v>
      </c>
      <c r="H1709" s="158" t="s">
        <v>3012</v>
      </c>
      <c r="I1709" s="155" t="s">
        <v>119</v>
      </c>
      <c r="J1709" s="128">
        <v>1188.8</v>
      </c>
      <c r="K1709" s="128">
        <v>223</v>
      </c>
      <c r="L1709" s="128">
        <v>1650</v>
      </c>
      <c r="M1709" s="199">
        <f t="shared" si="28"/>
        <v>367950</v>
      </c>
      <c r="N1709" s="157" t="s">
        <v>1821</v>
      </c>
      <c r="O1709" s="157">
        <v>0</v>
      </c>
      <c r="P1709" s="205"/>
      <c r="Q1709" s="205"/>
      <c r="R1709" s="205"/>
      <c r="S1709" s="206"/>
    </row>
    <row r="1710" spans="1:19" ht="29.1" customHeight="1">
      <c r="A1710" s="166">
        <v>1706</v>
      </c>
      <c r="B1710" s="206"/>
      <c r="C1710" s="206"/>
      <c r="D1710" s="206"/>
      <c r="E1710" s="206"/>
      <c r="F1710" s="206" t="s">
        <v>3224</v>
      </c>
      <c r="G1710" s="206" t="s">
        <v>3223</v>
      </c>
      <c r="H1710" s="158" t="s">
        <v>2993</v>
      </c>
      <c r="I1710" s="155" t="s">
        <v>55</v>
      </c>
      <c r="J1710" s="128">
        <v>2287</v>
      </c>
      <c r="K1710" s="128">
        <v>2286</v>
      </c>
      <c r="L1710" s="128">
        <v>5170</v>
      </c>
      <c r="M1710" s="199">
        <f t="shared" si="28"/>
        <v>11818620</v>
      </c>
      <c r="N1710" s="157" t="s">
        <v>3523</v>
      </c>
      <c r="O1710" s="157" t="s">
        <v>2857</v>
      </c>
      <c r="P1710" s="205"/>
      <c r="Q1710" s="205"/>
      <c r="R1710" s="205"/>
      <c r="S1710" s="206"/>
    </row>
    <row r="1711" spans="1:19" ht="29.1" customHeight="1">
      <c r="A1711" s="166">
        <v>1707</v>
      </c>
      <c r="B1711" s="206"/>
      <c r="C1711" s="206"/>
      <c r="D1711" s="206"/>
      <c r="E1711" s="206"/>
      <c r="F1711" s="206" t="s">
        <v>3224</v>
      </c>
      <c r="G1711" s="206" t="s">
        <v>3223</v>
      </c>
      <c r="H1711" s="158" t="s">
        <v>3013</v>
      </c>
      <c r="I1711" s="155" t="s">
        <v>166</v>
      </c>
      <c r="J1711" s="128">
        <v>589.20000000000005</v>
      </c>
      <c r="K1711" s="128">
        <v>511</v>
      </c>
      <c r="L1711" s="128">
        <v>1650</v>
      </c>
      <c r="M1711" s="199">
        <f t="shared" si="28"/>
        <v>843150</v>
      </c>
      <c r="N1711" s="157" t="s">
        <v>1821</v>
      </c>
      <c r="O1711" s="157">
        <v>0</v>
      </c>
      <c r="P1711" s="205"/>
      <c r="Q1711" s="205"/>
      <c r="R1711" s="205"/>
      <c r="S1711" s="206"/>
    </row>
    <row r="1712" spans="1:19" ht="29.1" customHeight="1">
      <c r="A1712" s="166">
        <v>1708</v>
      </c>
      <c r="B1712" s="206"/>
      <c r="C1712" s="206"/>
      <c r="D1712" s="206"/>
      <c r="E1712" s="206"/>
      <c r="F1712" s="206" t="s">
        <v>3224</v>
      </c>
      <c r="G1712" s="206" t="s">
        <v>3223</v>
      </c>
      <c r="H1712" s="158" t="s">
        <v>2992</v>
      </c>
      <c r="I1712" s="155" t="s">
        <v>55</v>
      </c>
      <c r="J1712" s="128">
        <v>3277.2</v>
      </c>
      <c r="K1712" s="128">
        <v>897</v>
      </c>
      <c r="L1712" s="128">
        <v>4840</v>
      </c>
      <c r="M1712" s="199">
        <f t="shared" si="28"/>
        <v>4341480</v>
      </c>
      <c r="N1712" s="157" t="s">
        <v>3326</v>
      </c>
      <c r="O1712" s="157" t="s">
        <v>2819</v>
      </c>
      <c r="P1712" s="205"/>
      <c r="Q1712" s="205"/>
      <c r="R1712" s="205"/>
      <c r="S1712" s="206"/>
    </row>
    <row r="1713" spans="1:19" ht="29.1" customHeight="1">
      <c r="A1713" s="166">
        <v>1709</v>
      </c>
      <c r="B1713" s="206"/>
      <c r="C1713" s="206"/>
      <c r="D1713" s="206"/>
      <c r="E1713" s="206"/>
      <c r="F1713" s="206" t="s">
        <v>3224</v>
      </c>
      <c r="G1713" s="206" t="s">
        <v>3223</v>
      </c>
      <c r="H1713" s="158" t="s">
        <v>1664</v>
      </c>
      <c r="I1713" s="155" t="s">
        <v>55</v>
      </c>
      <c r="J1713" s="128">
        <v>76</v>
      </c>
      <c r="K1713" s="128">
        <v>22</v>
      </c>
      <c r="L1713" s="128">
        <v>1320</v>
      </c>
      <c r="M1713" s="199">
        <f t="shared" si="28"/>
        <v>29040</v>
      </c>
      <c r="N1713" s="157" t="s">
        <v>1820</v>
      </c>
      <c r="O1713" s="157">
        <v>0</v>
      </c>
      <c r="P1713" s="205"/>
      <c r="Q1713" s="205"/>
      <c r="R1713" s="205"/>
      <c r="S1713" s="206"/>
    </row>
    <row r="1714" spans="1:19" ht="29.1" customHeight="1">
      <c r="A1714" s="166">
        <v>1710</v>
      </c>
      <c r="B1714" s="206"/>
      <c r="C1714" s="206"/>
      <c r="D1714" s="206"/>
      <c r="E1714" s="206"/>
      <c r="F1714" s="206" t="s">
        <v>3224</v>
      </c>
      <c r="G1714" s="206" t="s">
        <v>3223</v>
      </c>
      <c r="H1714" s="158" t="s">
        <v>1726</v>
      </c>
      <c r="I1714" s="155" t="s">
        <v>166</v>
      </c>
      <c r="J1714" s="128">
        <v>106</v>
      </c>
      <c r="K1714" s="128">
        <v>106</v>
      </c>
      <c r="L1714" s="128">
        <v>1650</v>
      </c>
      <c r="M1714" s="199">
        <f t="shared" si="28"/>
        <v>174900</v>
      </c>
      <c r="N1714" s="157" t="s">
        <v>1821</v>
      </c>
      <c r="O1714" s="157">
        <v>0</v>
      </c>
      <c r="P1714" s="205"/>
      <c r="Q1714" s="205"/>
      <c r="R1714" s="205"/>
      <c r="S1714" s="206"/>
    </row>
    <row r="1715" spans="1:19" ht="29.1" customHeight="1">
      <c r="A1715" s="166">
        <v>1711</v>
      </c>
      <c r="B1715" s="206"/>
      <c r="C1715" s="206"/>
      <c r="D1715" s="206"/>
      <c r="E1715" s="206"/>
      <c r="F1715" s="206" t="s">
        <v>3224</v>
      </c>
      <c r="G1715" s="206" t="s">
        <v>3223</v>
      </c>
      <c r="H1715" s="158" t="s">
        <v>1714</v>
      </c>
      <c r="I1715" s="155" t="s">
        <v>55</v>
      </c>
      <c r="J1715" s="128">
        <v>87</v>
      </c>
      <c r="K1715" s="128">
        <v>87</v>
      </c>
      <c r="L1715" s="128">
        <v>3300</v>
      </c>
      <c r="M1715" s="199">
        <f t="shared" si="28"/>
        <v>287100</v>
      </c>
      <c r="N1715" s="157" t="s">
        <v>3191</v>
      </c>
      <c r="O1715" s="157">
        <v>0</v>
      </c>
      <c r="P1715" s="205"/>
      <c r="Q1715" s="205"/>
      <c r="R1715" s="205"/>
      <c r="S1715" s="206"/>
    </row>
    <row r="1716" spans="1:19" ht="29.1" customHeight="1">
      <c r="A1716" s="166">
        <v>1712</v>
      </c>
      <c r="B1716" s="206"/>
      <c r="C1716" s="206"/>
      <c r="D1716" s="206"/>
      <c r="E1716" s="206"/>
      <c r="F1716" s="206" t="s">
        <v>3224</v>
      </c>
      <c r="G1716" s="206" t="s">
        <v>3223</v>
      </c>
      <c r="H1716" s="158" t="s">
        <v>1721</v>
      </c>
      <c r="I1716" s="155" t="s">
        <v>166</v>
      </c>
      <c r="J1716" s="128">
        <v>50</v>
      </c>
      <c r="K1716" s="128">
        <v>50</v>
      </c>
      <c r="L1716" s="128">
        <v>1650</v>
      </c>
      <c r="M1716" s="199">
        <f t="shared" si="28"/>
        <v>82500</v>
      </c>
      <c r="N1716" s="157" t="s">
        <v>1821</v>
      </c>
      <c r="O1716" s="157">
        <v>0</v>
      </c>
      <c r="P1716" s="205"/>
      <c r="Q1716" s="205"/>
      <c r="R1716" s="205"/>
      <c r="S1716" s="206"/>
    </row>
    <row r="1717" spans="1:19" ht="29.1" customHeight="1">
      <c r="A1717" s="166">
        <v>1713</v>
      </c>
      <c r="B1717" s="206"/>
      <c r="C1717" s="206"/>
      <c r="D1717" s="206"/>
      <c r="E1717" s="206"/>
      <c r="F1717" s="206" t="s">
        <v>3224</v>
      </c>
      <c r="G1717" s="206" t="s">
        <v>3223</v>
      </c>
      <c r="H1717" s="158" t="s">
        <v>3014</v>
      </c>
      <c r="I1717" s="155" t="s">
        <v>166</v>
      </c>
      <c r="J1717" s="128">
        <v>361.9</v>
      </c>
      <c r="K1717" s="128">
        <v>61</v>
      </c>
      <c r="L1717" s="128">
        <v>1650</v>
      </c>
      <c r="M1717" s="199">
        <f t="shared" si="28"/>
        <v>100650</v>
      </c>
      <c r="N1717" s="157" t="s">
        <v>1821</v>
      </c>
      <c r="O1717" s="157">
        <v>0</v>
      </c>
      <c r="P1717" s="205"/>
      <c r="Q1717" s="205"/>
      <c r="R1717" s="205"/>
      <c r="S1717" s="206"/>
    </row>
    <row r="1718" spans="1:19" ht="29.1" customHeight="1">
      <c r="A1718" s="166">
        <v>1714</v>
      </c>
      <c r="B1718" s="206"/>
      <c r="C1718" s="206"/>
      <c r="D1718" s="206"/>
      <c r="E1718" s="206"/>
      <c r="F1718" s="206" t="s">
        <v>3224</v>
      </c>
      <c r="G1718" s="206" t="s">
        <v>3223</v>
      </c>
      <c r="H1718" s="158" t="s">
        <v>2996</v>
      </c>
      <c r="I1718" s="155" t="s">
        <v>55</v>
      </c>
      <c r="J1718" s="128">
        <v>1008.4</v>
      </c>
      <c r="K1718" s="128">
        <v>762</v>
      </c>
      <c r="L1718" s="128">
        <v>5170</v>
      </c>
      <c r="M1718" s="199">
        <f t="shared" si="28"/>
        <v>3939540</v>
      </c>
      <c r="N1718" s="157" t="s">
        <v>3500</v>
      </c>
      <c r="O1718" s="157" t="s">
        <v>2862</v>
      </c>
      <c r="P1718" s="205"/>
      <c r="Q1718" s="205"/>
      <c r="R1718" s="205"/>
      <c r="S1718" s="206"/>
    </row>
    <row r="1719" spans="1:19" ht="29.1" customHeight="1">
      <c r="A1719" s="166">
        <v>1715</v>
      </c>
      <c r="B1719" s="206"/>
      <c r="C1719" s="206"/>
      <c r="D1719" s="206"/>
      <c r="E1719" s="206"/>
      <c r="F1719" s="206" t="s">
        <v>3224</v>
      </c>
      <c r="G1719" s="206" t="s">
        <v>3223</v>
      </c>
      <c r="H1719" s="158" t="s">
        <v>1720</v>
      </c>
      <c r="I1719" s="155" t="s">
        <v>166</v>
      </c>
      <c r="J1719" s="128">
        <v>422</v>
      </c>
      <c r="K1719" s="128">
        <v>422</v>
      </c>
      <c r="L1719" s="128">
        <v>1650</v>
      </c>
      <c r="M1719" s="199">
        <f t="shared" si="28"/>
        <v>696300</v>
      </c>
      <c r="N1719" s="157" t="s">
        <v>1821</v>
      </c>
      <c r="O1719" s="157">
        <v>0</v>
      </c>
      <c r="P1719" s="205"/>
      <c r="Q1719" s="205"/>
      <c r="R1719" s="205"/>
      <c r="S1719" s="206"/>
    </row>
    <row r="1720" spans="1:19" ht="29.1" customHeight="1">
      <c r="A1720" s="166">
        <v>1716</v>
      </c>
      <c r="B1720" s="206"/>
      <c r="C1720" s="206"/>
      <c r="D1720" s="206"/>
      <c r="E1720" s="206"/>
      <c r="F1720" s="206" t="s">
        <v>3224</v>
      </c>
      <c r="G1720" s="206" t="s">
        <v>3223</v>
      </c>
      <c r="H1720" s="158" t="s">
        <v>1706</v>
      </c>
      <c r="I1720" s="155" t="s">
        <v>55</v>
      </c>
      <c r="J1720" s="128">
        <v>484</v>
      </c>
      <c r="K1720" s="128">
        <v>484</v>
      </c>
      <c r="L1720" s="128">
        <v>3500</v>
      </c>
      <c r="M1720" s="199">
        <f t="shared" si="28"/>
        <v>1694000</v>
      </c>
      <c r="N1720" s="157" t="s">
        <v>3191</v>
      </c>
      <c r="O1720" s="157">
        <v>0</v>
      </c>
      <c r="P1720" s="205"/>
      <c r="Q1720" s="205"/>
      <c r="R1720" s="205"/>
      <c r="S1720" s="206"/>
    </row>
    <row r="1721" spans="1:19" ht="29.1" customHeight="1">
      <c r="A1721" s="166">
        <v>1717</v>
      </c>
      <c r="B1721" s="206"/>
      <c r="C1721" s="206"/>
      <c r="D1721" s="206"/>
      <c r="E1721" s="206"/>
      <c r="F1721" s="206" t="s">
        <v>3224</v>
      </c>
      <c r="G1721" s="206" t="s">
        <v>3223</v>
      </c>
      <c r="H1721" s="158" t="s">
        <v>1695</v>
      </c>
      <c r="I1721" s="155" t="s">
        <v>55</v>
      </c>
      <c r="J1721" s="128">
        <v>241</v>
      </c>
      <c r="K1721" s="128">
        <v>102</v>
      </c>
      <c r="L1721" s="128">
        <v>1320</v>
      </c>
      <c r="M1721" s="199">
        <f t="shared" si="28"/>
        <v>134640</v>
      </c>
      <c r="N1721" s="157" t="s">
        <v>3332</v>
      </c>
      <c r="O1721" s="157" t="s">
        <v>2826</v>
      </c>
      <c r="P1721" s="205"/>
      <c r="Q1721" s="205"/>
      <c r="R1721" s="205"/>
      <c r="S1721" s="206"/>
    </row>
    <row r="1722" spans="1:19" ht="29.1" customHeight="1">
      <c r="A1722" s="166">
        <v>1718</v>
      </c>
      <c r="B1722" s="206"/>
      <c r="C1722" s="206"/>
      <c r="D1722" s="206"/>
      <c r="E1722" s="206"/>
      <c r="F1722" s="206" t="s">
        <v>3224</v>
      </c>
      <c r="G1722" s="206" t="s">
        <v>3223</v>
      </c>
      <c r="H1722" s="158" t="s">
        <v>3018</v>
      </c>
      <c r="I1722" s="155" t="s">
        <v>119</v>
      </c>
      <c r="J1722" s="128">
        <v>480</v>
      </c>
      <c r="K1722" s="128">
        <v>161</v>
      </c>
      <c r="L1722" s="128">
        <v>1650</v>
      </c>
      <c r="M1722" s="199">
        <f t="shared" si="28"/>
        <v>265650</v>
      </c>
      <c r="N1722" s="157" t="s">
        <v>1821</v>
      </c>
      <c r="O1722" s="157">
        <v>0</v>
      </c>
      <c r="P1722" s="205"/>
      <c r="Q1722" s="205"/>
      <c r="R1722" s="205"/>
      <c r="S1722" s="206"/>
    </row>
    <row r="1723" spans="1:19" ht="29.1" customHeight="1">
      <c r="A1723" s="166">
        <v>1719</v>
      </c>
      <c r="B1723" s="206"/>
      <c r="C1723" s="206"/>
      <c r="D1723" s="206"/>
      <c r="E1723" s="206"/>
      <c r="F1723" s="206" t="s">
        <v>3224</v>
      </c>
      <c r="G1723" s="206" t="s">
        <v>3223</v>
      </c>
      <c r="H1723" s="158" t="s">
        <v>1694</v>
      </c>
      <c r="I1723" s="155" t="s">
        <v>55</v>
      </c>
      <c r="J1723" s="128">
        <v>152</v>
      </c>
      <c r="K1723" s="128">
        <v>63</v>
      </c>
      <c r="L1723" s="128">
        <v>1320</v>
      </c>
      <c r="M1723" s="199">
        <f t="shared" si="28"/>
        <v>83160</v>
      </c>
      <c r="N1723" s="157" t="s">
        <v>3522</v>
      </c>
      <c r="O1723" s="157" t="s">
        <v>2824</v>
      </c>
      <c r="P1723" s="205"/>
      <c r="Q1723" s="205"/>
      <c r="R1723" s="205"/>
      <c r="S1723" s="206"/>
    </row>
    <row r="1724" spans="1:19" ht="29.1" customHeight="1">
      <c r="A1724" s="166">
        <v>1720</v>
      </c>
      <c r="B1724" s="206"/>
      <c r="C1724" s="206"/>
      <c r="D1724" s="206"/>
      <c r="E1724" s="206"/>
      <c r="F1724" s="206" t="s">
        <v>3224</v>
      </c>
      <c r="G1724" s="206" t="s">
        <v>3223</v>
      </c>
      <c r="H1724" s="158" t="s">
        <v>1707</v>
      </c>
      <c r="I1724" s="155" t="s">
        <v>55</v>
      </c>
      <c r="J1724" s="128">
        <v>78</v>
      </c>
      <c r="K1724" s="128">
        <v>78</v>
      </c>
      <c r="L1724" s="128">
        <v>3500</v>
      </c>
      <c r="M1724" s="199">
        <f t="shared" si="28"/>
        <v>273000</v>
      </c>
      <c r="N1724" s="157" t="s">
        <v>3521</v>
      </c>
      <c r="O1724" s="157" t="s">
        <v>2715</v>
      </c>
      <c r="P1724" s="205"/>
      <c r="Q1724" s="205"/>
      <c r="R1724" s="205"/>
      <c r="S1724" s="206"/>
    </row>
    <row r="1725" spans="1:19" ht="29.1" customHeight="1">
      <c r="A1725" s="166">
        <v>1721</v>
      </c>
      <c r="B1725" s="206"/>
      <c r="C1725" s="206"/>
      <c r="D1725" s="206"/>
      <c r="E1725" s="206"/>
      <c r="F1725" s="206" t="s">
        <v>3224</v>
      </c>
      <c r="G1725" s="206" t="s">
        <v>3223</v>
      </c>
      <c r="H1725" s="158" t="s">
        <v>1708</v>
      </c>
      <c r="I1725" s="155" t="s">
        <v>55</v>
      </c>
      <c r="J1725" s="128">
        <v>77</v>
      </c>
      <c r="K1725" s="128">
        <v>77</v>
      </c>
      <c r="L1725" s="128">
        <v>3500</v>
      </c>
      <c r="M1725" s="199">
        <f t="shared" si="28"/>
        <v>269500</v>
      </c>
      <c r="N1725" s="157" t="s">
        <v>3191</v>
      </c>
      <c r="O1725" s="157">
        <v>0</v>
      </c>
      <c r="P1725" s="205"/>
      <c r="Q1725" s="205"/>
      <c r="R1725" s="205"/>
      <c r="S1725" s="206"/>
    </row>
    <row r="1726" spans="1:19" ht="29.1" customHeight="1">
      <c r="A1726" s="166">
        <v>1722</v>
      </c>
      <c r="B1726" s="206"/>
      <c r="C1726" s="206"/>
      <c r="D1726" s="206"/>
      <c r="E1726" s="206"/>
      <c r="F1726" s="206" t="s">
        <v>3224</v>
      </c>
      <c r="G1726" s="206" t="s">
        <v>3223</v>
      </c>
      <c r="H1726" s="158" t="s">
        <v>1723</v>
      </c>
      <c r="I1726" s="155" t="s">
        <v>119</v>
      </c>
      <c r="J1726" s="128">
        <v>3120</v>
      </c>
      <c r="K1726" s="128">
        <v>1851</v>
      </c>
      <c r="L1726" s="128">
        <v>1650</v>
      </c>
      <c r="M1726" s="199">
        <f t="shared" si="28"/>
        <v>3054150</v>
      </c>
      <c r="N1726" s="157" t="s">
        <v>1821</v>
      </c>
      <c r="O1726" s="157">
        <v>0</v>
      </c>
      <c r="P1726" s="205"/>
      <c r="Q1726" s="205"/>
      <c r="R1726" s="205"/>
      <c r="S1726" s="206"/>
    </row>
    <row r="1727" spans="1:19" ht="29.1" customHeight="1">
      <c r="A1727" s="166">
        <v>1723</v>
      </c>
      <c r="B1727" s="206"/>
      <c r="C1727" s="206"/>
      <c r="D1727" s="206"/>
      <c r="E1727" s="206"/>
      <c r="F1727" s="206" t="s">
        <v>3224</v>
      </c>
      <c r="G1727" s="206" t="s">
        <v>3223</v>
      </c>
      <c r="H1727" s="158" t="s">
        <v>2995</v>
      </c>
      <c r="I1727" s="155" t="s">
        <v>55</v>
      </c>
      <c r="J1727" s="128">
        <v>2872.2</v>
      </c>
      <c r="K1727" s="128">
        <v>1526</v>
      </c>
      <c r="L1727" s="128">
        <v>4840</v>
      </c>
      <c r="M1727" s="199">
        <f t="shared" si="28"/>
        <v>7385840</v>
      </c>
      <c r="N1727" s="157" t="s">
        <v>3521</v>
      </c>
      <c r="O1727" s="157" t="s">
        <v>3994</v>
      </c>
      <c r="P1727" s="205"/>
      <c r="Q1727" s="205"/>
      <c r="R1727" s="205"/>
      <c r="S1727" s="206"/>
    </row>
    <row r="1728" spans="1:19" ht="29.1" customHeight="1">
      <c r="A1728" s="166">
        <v>1724</v>
      </c>
      <c r="B1728" s="206"/>
      <c r="C1728" s="206"/>
      <c r="D1728" s="206"/>
      <c r="E1728" s="206"/>
      <c r="F1728" s="206" t="s">
        <v>3224</v>
      </c>
      <c r="G1728" s="206" t="s">
        <v>3223</v>
      </c>
      <c r="H1728" s="158" t="s">
        <v>2998</v>
      </c>
      <c r="I1728" s="155" t="s">
        <v>55</v>
      </c>
      <c r="J1728" s="128">
        <v>2750.6</v>
      </c>
      <c r="K1728" s="128">
        <v>1499</v>
      </c>
      <c r="L1728" s="128">
        <v>4980</v>
      </c>
      <c r="M1728" s="199">
        <f t="shared" si="28"/>
        <v>7465020</v>
      </c>
      <c r="N1728" s="157" t="s">
        <v>3377</v>
      </c>
      <c r="O1728" s="157" t="s">
        <v>2704</v>
      </c>
      <c r="P1728" s="205"/>
      <c r="Q1728" s="205"/>
      <c r="R1728" s="205"/>
      <c r="S1728" s="206"/>
    </row>
    <row r="1729" spans="1:19" ht="29.1" customHeight="1">
      <c r="A1729" s="166">
        <v>1725</v>
      </c>
      <c r="B1729" s="206"/>
      <c r="C1729" s="206"/>
      <c r="D1729" s="206"/>
      <c r="E1729" s="206"/>
      <c r="F1729" s="206" t="s">
        <v>3224</v>
      </c>
      <c r="G1729" s="206" t="s">
        <v>3223</v>
      </c>
      <c r="H1729" s="158" t="s">
        <v>3015</v>
      </c>
      <c r="I1729" s="155" t="s">
        <v>166</v>
      </c>
      <c r="J1729" s="128">
        <v>349.6</v>
      </c>
      <c r="K1729" s="128">
        <v>145</v>
      </c>
      <c r="L1729" s="128">
        <v>1650</v>
      </c>
      <c r="M1729" s="199">
        <f t="shared" si="28"/>
        <v>239250</v>
      </c>
      <c r="N1729" s="157" t="s">
        <v>1821</v>
      </c>
      <c r="O1729" s="157">
        <v>0</v>
      </c>
      <c r="P1729" s="205"/>
      <c r="Q1729" s="205"/>
      <c r="R1729" s="205"/>
      <c r="S1729" s="206"/>
    </row>
    <row r="1730" spans="1:19" ht="29.1" customHeight="1">
      <c r="A1730" s="166">
        <v>1726</v>
      </c>
      <c r="B1730" s="206"/>
      <c r="C1730" s="206"/>
      <c r="D1730" s="206"/>
      <c r="E1730" s="206"/>
      <c r="F1730" s="206" t="s">
        <v>3224</v>
      </c>
      <c r="G1730" s="206" t="s">
        <v>3223</v>
      </c>
      <c r="H1730" s="158" t="s">
        <v>1709</v>
      </c>
      <c r="I1730" s="155" t="s">
        <v>55</v>
      </c>
      <c r="J1730" s="128">
        <v>126</v>
      </c>
      <c r="K1730" s="128">
        <v>126</v>
      </c>
      <c r="L1730" s="128">
        <v>3500</v>
      </c>
      <c r="M1730" s="199">
        <f t="shared" si="28"/>
        <v>441000</v>
      </c>
      <c r="N1730" s="157" t="s">
        <v>3521</v>
      </c>
      <c r="O1730" s="157" t="s">
        <v>2715</v>
      </c>
      <c r="P1730" s="205"/>
      <c r="Q1730" s="205"/>
      <c r="R1730" s="205"/>
      <c r="S1730" s="206"/>
    </row>
    <row r="1731" spans="1:19" ht="29.1" customHeight="1">
      <c r="A1731" s="166">
        <v>1727</v>
      </c>
      <c r="B1731" s="206"/>
      <c r="C1731" s="206"/>
      <c r="D1731" s="206"/>
      <c r="E1731" s="206"/>
      <c r="F1731" s="206" t="s">
        <v>3224</v>
      </c>
      <c r="G1731" s="206" t="s">
        <v>3223</v>
      </c>
      <c r="H1731" s="158" t="s">
        <v>1739</v>
      </c>
      <c r="I1731" s="155" t="s">
        <v>55</v>
      </c>
      <c r="J1731" s="128">
        <v>2045.7</v>
      </c>
      <c r="K1731" s="128">
        <v>842</v>
      </c>
      <c r="L1731" s="128">
        <v>4980</v>
      </c>
      <c r="M1731" s="199">
        <f t="shared" si="28"/>
        <v>4193160</v>
      </c>
      <c r="N1731" s="157" t="s">
        <v>3520</v>
      </c>
      <c r="O1731" s="157" t="s">
        <v>2863</v>
      </c>
      <c r="P1731" s="205"/>
      <c r="Q1731" s="205"/>
      <c r="R1731" s="205"/>
      <c r="S1731" s="206"/>
    </row>
    <row r="1732" spans="1:19" ht="29.1" customHeight="1">
      <c r="A1732" s="166">
        <v>1728</v>
      </c>
      <c r="B1732" s="206"/>
      <c r="C1732" s="206"/>
      <c r="D1732" s="206"/>
      <c r="E1732" s="206"/>
      <c r="F1732" s="206" t="s">
        <v>3224</v>
      </c>
      <c r="G1732" s="206" t="s">
        <v>3223</v>
      </c>
      <c r="H1732" s="158" t="s">
        <v>2994</v>
      </c>
      <c r="I1732" s="155" t="s">
        <v>55</v>
      </c>
      <c r="J1732" s="128">
        <v>2626.2</v>
      </c>
      <c r="K1732" s="128">
        <v>2</v>
      </c>
      <c r="L1732" s="128">
        <v>4700</v>
      </c>
      <c r="M1732" s="199">
        <f t="shared" si="28"/>
        <v>9400</v>
      </c>
      <c r="N1732" s="157" t="s">
        <v>3519</v>
      </c>
      <c r="O1732" s="157" t="s">
        <v>2861</v>
      </c>
      <c r="P1732" s="205"/>
      <c r="Q1732" s="205"/>
      <c r="R1732" s="205"/>
      <c r="S1732" s="206"/>
    </row>
    <row r="1733" spans="1:19" ht="29.1" customHeight="1">
      <c r="A1733" s="166">
        <v>1729</v>
      </c>
      <c r="B1733" s="206"/>
      <c r="C1733" s="206"/>
      <c r="D1733" s="206"/>
      <c r="E1733" s="206"/>
      <c r="F1733" s="206" t="s">
        <v>3224</v>
      </c>
      <c r="G1733" s="206" t="s">
        <v>3223</v>
      </c>
      <c r="H1733" s="158" t="s">
        <v>1722</v>
      </c>
      <c r="I1733" s="155" t="s">
        <v>119</v>
      </c>
      <c r="J1733" s="128">
        <v>53</v>
      </c>
      <c r="K1733" s="128">
        <v>53</v>
      </c>
      <c r="L1733" s="128">
        <v>1650</v>
      </c>
      <c r="M1733" s="199">
        <f t="shared" si="28"/>
        <v>87450</v>
      </c>
      <c r="N1733" s="157" t="s">
        <v>1821</v>
      </c>
      <c r="O1733" s="157">
        <v>0</v>
      </c>
      <c r="P1733" s="205"/>
      <c r="Q1733" s="205"/>
      <c r="R1733" s="205"/>
      <c r="S1733" s="206"/>
    </row>
    <row r="1734" spans="1:19" ht="29.1" customHeight="1">
      <c r="A1734" s="166">
        <v>1730</v>
      </c>
      <c r="B1734" s="206"/>
      <c r="C1734" s="206"/>
      <c r="D1734" s="206"/>
      <c r="E1734" s="206"/>
      <c r="F1734" s="206" t="s">
        <v>3224</v>
      </c>
      <c r="G1734" s="206" t="s">
        <v>3223</v>
      </c>
      <c r="H1734" s="158" t="s">
        <v>3016</v>
      </c>
      <c r="I1734" s="155" t="s">
        <v>119</v>
      </c>
      <c r="J1734" s="128">
        <v>218</v>
      </c>
      <c r="K1734" s="128">
        <v>34</v>
      </c>
      <c r="L1734" s="128">
        <v>1650</v>
      </c>
      <c r="M1734" s="199">
        <f t="shared" si="28"/>
        <v>56100</v>
      </c>
      <c r="N1734" s="157" t="s">
        <v>1821</v>
      </c>
      <c r="O1734" s="157">
        <v>0</v>
      </c>
      <c r="P1734" s="205"/>
      <c r="Q1734" s="205"/>
      <c r="R1734" s="205"/>
      <c r="S1734" s="206"/>
    </row>
    <row r="1735" spans="1:19" ht="29.1" customHeight="1">
      <c r="A1735" s="166">
        <v>1731</v>
      </c>
      <c r="B1735" s="206"/>
      <c r="C1735" s="206"/>
      <c r="D1735" s="206"/>
      <c r="E1735" s="206"/>
      <c r="F1735" s="206" t="s">
        <v>3224</v>
      </c>
      <c r="G1735" s="206" t="s">
        <v>3223</v>
      </c>
      <c r="H1735" s="158" t="s">
        <v>2997</v>
      </c>
      <c r="I1735" s="155" t="s">
        <v>55</v>
      </c>
      <c r="J1735" s="128">
        <v>1046.0999999999999</v>
      </c>
      <c r="K1735" s="128">
        <v>21</v>
      </c>
      <c r="L1735" s="128">
        <v>5170</v>
      </c>
      <c r="M1735" s="199">
        <f t="shared" si="28"/>
        <v>108570</v>
      </c>
      <c r="N1735" s="157" t="s">
        <v>3518</v>
      </c>
      <c r="O1735" s="157" t="s">
        <v>2859</v>
      </c>
      <c r="P1735" s="205"/>
      <c r="Q1735" s="205"/>
      <c r="R1735" s="205"/>
      <c r="S1735" s="206"/>
    </row>
    <row r="1736" spans="1:19" ht="29.1" customHeight="1">
      <c r="A1736" s="166">
        <v>1732</v>
      </c>
      <c r="B1736" s="206"/>
      <c r="C1736" s="206"/>
      <c r="D1736" s="206"/>
      <c r="E1736" s="206"/>
      <c r="F1736" s="206" t="s">
        <v>3224</v>
      </c>
      <c r="G1736" s="206" t="s">
        <v>3223</v>
      </c>
      <c r="H1736" s="158" t="s">
        <v>1710</v>
      </c>
      <c r="I1736" s="155" t="s">
        <v>119</v>
      </c>
      <c r="J1736" s="128">
        <v>651</v>
      </c>
      <c r="K1736" s="128">
        <v>124</v>
      </c>
      <c r="L1736" s="128">
        <v>1650</v>
      </c>
      <c r="M1736" s="199">
        <f t="shared" si="28"/>
        <v>204600</v>
      </c>
      <c r="N1736" s="157" t="s">
        <v>3191</v>
      </c>
      <c r="O1736" s="157">
        <v>0</v>
      </c>
      <c r="P1736" s="205"/>
      <c r="Q1736" s="205"/>
      <c r="R1736" s="205"/>
      <c r="S1736" s="206"/>
    </row>
    <row r="1737" spans="1:19" ht="29.1" customHeight="1">
      <c r="A1737" s="166">
        <v>1733</v>
      </c>
      <c r="B1737" s="206"/>
      <c r="C1737" s="206"/>
      <c r="D1737" s="206"/>
      <c r="E1737" s="206"/>
      <c r="F1737" s="206" t="s">
        <v>3224</v>
      </c>
      <c r="G1737" s="206" t="s">
        <v>3223</v>
      </c>
      <c r="H1737" s="158" t="s">
        <v>1719</v>
      </c>
      <c r="I1737" s="155" t="s">
        <v>166</v>
      </c>
      <c r="J1737" s="128">
        <v>307</v>
      </c>
      <c r="K1737" s="128">
        <v>90</v>
      </c>
      <c r="L1737" s="128">
        <v>1650</v>
      </c>
      <c r="M1737" s="199">
        <f t="shared" si="28"/>
        <v>148500</v>
      </c>
      <c r="N1737" s="157" t="s">
        <v>1821</v>
      </c>
      <c r="O1737" s="157">
        <v>0</v>
      </c>
      <c r="P1737" s="205"/>
      <c r="Q1737" s="205"/>
      <c r="R1737" s="205"/>
      <c r="S1737" s="206"/>
    </row>
    <row r="1738" spans="1:19" ht="29.1" customHeight="1">
      <c r="A1738" s="166">
        <v>1734</v>
      </c>
      <c r="B1738" s="206"/>
      <c r="C1738" s="206"/>
      <c r="D1738" s="206"/>
      <c r="E1738" s="206"/>
      <c r="F1738" s="206" t="s">
        <v>3224</v>
      </c>
      <c r="G1738" s="206" t="s">
        <v>3223</v>
      </c>
      <c r="H1738" s="158" t="s">
        <v>3017</v>
      </c>
      <c r="I1738" s="155" t="s">
        <v>166</v>
      </c>
      <c r="J1738" s="128">
        <v>3418.5</v>
      </c>
      <c r="K1738" s="128">
        <v>1978</v>
      </c>
      <c r="L1738" s="128">
        <v>1650</v>
      </c>
      <c r="M1738" s="199">
        <f t="shared" si="28"/>
        <v>3263700</v>
      </c>
      <c r="N1738" s="157" t="s">
        <v>1821</v>
      </c>
      <c r="O1738" s="157">
        <v>0</v>
      </c>
      <c r="P1738" s="205"/>
      <c r="Q1738" s="205"/>
      <c r="R1738" s="205"/>
      <c r="S1738" s="206"/>
    </row>
    <row r="1739" spans="1:19" ht="29.1" customHeight="1">
      <c r="A1739" s="166">
        <v>1735</v>
      </c>
      <c r="B1739" s="206"/>
      <c r="C1739" s="206"/>
      <c r="D1739" s="206"/>
      <c r="E1739" s="206"/>
      <c r="F1739" s="206" t="s">
        <v>3224</v>
      </c>
      <c r="G1739" s="206" t="s">
        <v>3223</v>
      </c>
      <c r="H1739" s="158" t="s">
        <v>1705</v>
      </c>
      <c r="I1739" s="155" t="s">
        <v>55</v>
      </c>
      <c r="J1739" s="128">
        <v>2083</v>
      </c>
      <c r="K1739" s="128">
        <v>401</v>
      </c>
      <c r="L1739" s="128">
        <v>3200</v>
      </c>
      <c r="M1739" s="199">
        <f t="shared" si="28"/>
        <v>1283200</v>
      </c>
      <c r="N1739" s="157" t="s">
        <v>1812</v>
      </c>
      <c r="O1739" s="157" t="s">
        <v>2117</v>
      </c>
      <c r="P1739" s="205"/>
      <c r="Q1739" s="205"/>
      <c r="R1739" s="205"/>
      <c r="S1739" s="206"/>
    </row>
    <row r="1740" spans="1:19" ht="29.1" customHeight="1">
      <c r="A1740" s="166">
        <v>1736</v>
      </c>
      <c r="B1740" s="206"/>
      <c r="C1740" s="206"/>
      <c r="D1740" s="206"/>
      <c r="E1740" s="206"/>
      <c r="F1740" s="206" t="s">
        <v>3224</v>
      </c>
      <c r="G1740" s="206" t="s">
        <v>3223</v>
      </c>
      <c r="H1740" s="158" t="s">
        <v>1704</v>
      </c>
      <c r="I1740" s="155" t="s">
        <v>55</v>
      </c>
      <c r="J1740" s="128">
        <v>660</v>
      </c>
      <c r="K1740" s="128">
        <v>359</v>
      </c>
      <c r="L1740" s="128">
        <v>3200</v>
      </c>
      <c r="M1740" s="199">
        <f t="shared" si="28"/>
        <v>1148800</v>
      </c>
      <c r="N1740" s="157" t="s">
        <v>1812</v>
      </c>
      <c r="O1740" s="157" t="s">
        <v>2725</v>
      </c>
      <c r="P1740" s="205"/>
      <c r="Q1740" s="205"/>
      <c r="R1740" s="205"/>
      <c r="S1740" s="206"/>
    </row>
    <row r="1741" spans="1:19" ht="29.1" customHeight="1">
      <c r="A1741" s="166">
        <v>1737</v>
      </c>
      <c r="B1741" s="206"/>
      <c r="C1741" s="206"/>
      <c r="D1741" s="206"/>
      <c r="E1741" s="206"/>
      <c r="F1741" s="206" t="s">
        <v>3224</v>
      </c>
      <c r="G1741" s="206" t="s">
        <v>3223</v>
      </c>
      <c r="H1741" s="158" t="s">
        <v>1703</v>
      </c>
      <c r="I1741" s="155" t="s">
        <v>370</v>
      </c>
      <c r="J1741" s="128">
        <v>106320</v>
      </c>
      <c r="K1741" s="128">
        <v>424</v>
      </c>
      <c r="L1741" s="128">
        <v>2560</v>
      </c>
      <c r="M1741" s="199">
        <f t="shared" si="28"/>
        <v>1085440</v>
      </c>
      <c r="N1741" s="157" t="s">
        <v>3191</v>
      </c>
      <c r="O1741" s="157">
        <v>0</v>
      </c>
      <c r="P1741" s="205"/>
      <c r="Q1741" s="205"/>
      <c r="R1741" s="205"/>
      <c r="S1741" s="206"/>
    </row>
    <row r="1742" spans="1:19" ht="29.1" customHeight="1">
      <c r="A1742" s="166">
        <v>1738</v>
      </c>
      <c r="B1742" s="206"/>
      <c r="C1742" s="206"/>
      <c r="D1742" s="206"/>
      <c r="E1742" s="206"/>
      <c r="F1742" s="206" t="s">
        <v>3224</v>
      </c>
      <c r="G1742" s="206" t="s">
        <v>3223</v>
      </c>
      <c r="H1742" s="158" t="s">
        <v>1725</v>
      </c>
      <c r="I1742" s="155" t="s">
        <v>370</v>
      </c>
      <c r="J1742" s="128">
        <v>872</v>
      </c>
      <c r="K1742" s="128">
        <v>184</v>
      </c>
      <c r="L1742" s="128">
        <v>2560</v>
      </c>
      <c r="M1742" s="199">
        <f t="shared" si="28"/>
        <v>471040</v>
      </c>
      <c r="N1742" s="157" t="s">
        <v>3191</v>
      </c>
      <c r="O1742" s="157">
        <v>0</v>
      </c>
      <c r="P1742" s="205"/>
      <c r="Q1742" s="205"/>
      <c r="R1742" s="205"/>
      <c r="S1742" s="206"/>
    </row>
    <row r="1743" spans="1:19" ht="29.1" customHeight="1">
      <c r="A1743" s="166">
        <v>1739</v>
      </c>
      <c r="B1743" s="206"/>
      <c r="C1743" s="206"/>
      <c r="D1743" s="206"/>
      <c r="E1743" s="206"/>
      <c r="F1743" s="206" t="s">
        <v>3224</v>
      </c>
      <c r="G1743" s="206" t="s">
        <v>3223</v>
      </c>
      <c r="H1743" s="158" t="s">
        <v>1711</v>
      </c>
      <c r="I1743" s="155" t="s">
        <v>55</v>
      </c>
      <c r="J1743" s="128">
        <v>237</v>
      </c>
      <c r="K1743" s="128">
        <v>5</v>
      </c>
      <c r="L1743" s="128">
        <v>3200</v>
      </c>
      <c r="M1743" s="199">
        <f t="shared" si="28"/>
        <v>16000</v>
      </c>
      <c r="N1743" s="157" t="s">
        <v>1812</v>
      </c>
      <c r="O1743" s="157" t="s">
        <v>2725</v>
      </c>
      <c r="P1743" s="205"/>
      <c r="Q1743" s="205"/>
      <c r="R1743" s="205"/>
      <c r="S1743" s="206"/>
    </row>
    <row r="1744" spans="1:19" ht="29.1" customHeight="1">
      <c r="A1744" s="166">
        <v>1740</v>
      </c>
      <c r="B1744" s="206"/>
      <c r="C1744" s="206"/>
      <c r="D1744" s="206"/>
      <c r="E1744" s="206"/>
      <c r="F1744" s="206" t="s">
        <v>3224</v>
      </c>
      <c r="G1744" s="206" t="s">
        <v>3223</v>
      </c>
      <c r="H1744" s="158" t="s">
        <v>3019</v>
      </c>
      <c r="I1744" s="155" t="s">
        <v>166</v>
      </c>
      <c r="J1744" s="128">
        <v>992.7</v>
      </c>
      <c r="K1744" s="128">
        <v>172</v>
      </c>
      <c r="L1744" s="128">
        <v>1650</v>
      </c>
      <c r="M1744" s="199">
        <f t="shared" si="28"/>
        <v>283800</v>
      </c>
      <c r="N1744" s="157" t="s">
        <v>1821</v>
      </c>
      <c r="O1744" s="157">
        <v>0</v>
      </c>
      <c r="P1744" s="205"/>
      <c r="Q1744" s="205"/>
      <c r="R1744" s="205"/>
      <c r="S1744" s="206"/>
    </row>
    <row r="1745" spans="1:19" ht="29.1" customHeight="1">
      <c r="A1745" s="166">
        <v>1741</v>
      </c>
      <c r="B1745" s="206"/>
      <c r="C1745" s="206"/>
      <c r="D1745" s="206"/>
      <c r="E1745" s="206"/>
      <c r="F1745" s="206" t="s">
        <v>3224</v>
      </c>
      <c r="G1745" s="206" t="s">
        <v>3223</v>
      </c>
      <c r="H1745" s="158" t="s">
        <v>1747</v>
      </c>
      <c r="I1745" s="155" t="s">
        <v>55</v>
      </c>
      <c r="J1745" s="128">
        <v>2667.4</v>
      </c>
      <c r="K1745" s="128">
        <v>1320</v>
      </c>
      <c r="L1745" s="128">
        <v>4700</v>
      </c>
      <c r="M1745" s="199">
        <f t="shared" si="28"/>
        <v>6204000</v>
      </c>
      <c r="N1745" s="157" t="s">
        <v>3517</v>
      </c>
      <c r="O1745" s="157" t="s">
        <v>2868</v>
      </c>
      <c r="P1745" s="205"/>
      <c r="Q1745" s="205"/>
      <c r="R1745" s="205"/>
      <c r="S1745" s="206"/>
    </row>
    <row r="1746" spans="1:19" ht="29.1" customHeight="1">
      <c r="A1746" s="166">
        <v>1742</v>
      </c>
      <c r="B1746" s="206"/>
      <c r="C1746" s="206"/>
      <c r="D1746" s="206"/>
      <c r="E1746" s="206"/>
      <c r="F1746" s="206" t="s">
        <v>3224</v>
      </c>
      <c r="G1746" s="206" t="s">
        <v>3223</v>
      </c>
      <c r="H1746" s="158" t="s">
        <v>1793</v>
      </c>
      <c r="I1746" s="155" t="s">
        <v>166</v>
      </c>
      <c r="J1746" s="128">
        <v>640.20000000000005</v>
      </c>
      <c r="K1746" s="128">
        <v>98</v>
      </c>
      <c r="L1746" s="128">
        <v>1650</v>
      </c>
      <c r="M1746" s="199">
        <f t="shared" si="28"/>
        <v>161700</v>
      </c>
      <c r="N1746" s="157" t="s">
        <v>1821</v>
      </c>
      <c r="O1746" s="157">
        <v>0</v>
      </c>
      <c r="P1746" s="205"/>
      <c r="Q1746" s="205"/>
      <c r="R1746" s="205"/>
      <c r="S1746" s="206"/>
    </row>
    <row r="1747" spans="1:19" ht="29.1" customHeight="1">
      <c r="A1747" s="166">
        <v>1743</v>
      </c>
      <c r="B1747" s="206"/>
      <c r="C1747" s="206"/>
      <c r="D1747" s="206"/>
      <c r="E1747" s="206"/>
      <c r="F1747" s="206" t="s">
        <v>3224</v>
      </c>
      <c r="G1747" s="206" t="s">
        <v>3223</v>
      </c>
      <c r="H1747" s="158" t="s">
        <v>1794</v>
      </c>
      <c r="I1747" s="155" t="s">
        <v>119</v>
      </c>
      <c r="J1747" s="128">
        <v>1213</v>
      </c>
      <c r="K1747" s="128">
        <v>242</v>
      </c>
      <c r="L1747" s="128">
        <v>1650</v>
      </c>
      <c r="M1747" s="199">
        <f t="shared" si="28"/>
        <v>399300</v>
      </c>
      <c r="N1747" s="157" t="s">
        <v>1821</v>
      </c>
      <c r="O1747" s="157">
        <v>0</v>
      </c>
      <c r="P1747" s="205"/>
      <c r="Q1747" s="205"/>
      <c r="R1747" s="205"/>
      <c r="S1747" s="206"/>
    </row>
    <row r="1748" spans="1:19" ht="29.1" customHeight="1">
      <c r="A1748" s="166">
        <v>1744</v>
      </c>
      <c r="B1748" s="206"/>
      <c r="C1748" s="206"/>
      <c r="D1748" s="206"/>
      <c r="E1748" s="206"/>
      <c r="F1748" s="206" t="s">
        <v>3224</v>
      </c>
      <c r="G1748" s="206" t="s">
        <v>3223</v>
      </c>
      <c r="H1748" s="158" t="s">
        <v>1751</v>
      </c>
      <c r="I1748" s="155" t="s">
        <v>55</v>
      </c>
      <c r="J1748" s="128">
        <v>2283.3000000000002</v>
      </c>
      <c r="K1748" s="128">
        <v>2051</v>
      </c>
      <c r="L1748" s="128">
        <v>4700</v>
      </c>
      <c r="M1748" s="199">
        <f t="shared" si="28"/>
        <v>9639700</v>
      </c>
      <c r="N1748" s="157" t="s">
        <v>3516</v>
      </c>
      <c r="O1748" s="157" t="s">
        <v>2841</v>
      </c>
      <c r="P1748" s="205"/>
      <c r="Q1748" s="205"/>
      <c r="R1748" s="205"/>
      <c r="S1748" s="206"/>
    </row>
    <row r="1749" spans="1:19" ht="29.1" customHeight="1">
      <c r="A1749" s="166">
        <v>1745</v>
      </c>
      <c r="B1749" s="206"/>
      <c r="C1749" s="206"/>
      <c r="D1749" s="206"/>
      <c r="E1749" s="206"/>
      <c r="F1749" s="206" t="s">
        <v>3224</v>
      </c>
      <c r="G1749" s="206" t="s">
        <v>3223</v>
      </c>
      <c r="H1749" s="158" t="s">
        <v>1750</v>
      </c>
      <c r="I1749" s="155" t="s">
        <v>55</v>
      </c>
      <c r="J1749" s="128">
        <v>2945.8</v>
      </c>
      <c r="K1749" s="128">
        <v>266</v>
      </c>
      <c r="L1749" s="128">
        <v>4700</v>
      </c>
      <c r="M1749" s="199">
        <f t="shared" si="28"/>
        <v>1250200</v>
      </c>
      <c r="N1749" s="157" t="s">
        <v>3515</v>
      </c>
      <c r="O1749" s="157" t="s">
        <v>2872</v>
      </c>
      <c r="P1749" s="205"/>
      <c r="Q1749" s="205"/>
      <c r="R1749" s="205"/>
      <c r="S1749" s="206"/>
    </row>
    <row r="1750" spans="1:19" ht="29.1" customHeight="1">
      <c r="A1750" s="166">
        <v>1746</v>
      </c>
      <c r="B1750" s="206"/>
      <c r="C1750" s="206"/>
      <c r="D1750" s="206"/>
      <c r="E1750" s="206"/>
      <c r="F1750" s="206" t="s">
        <v>3224</v>
      </c>
      <c r="G1750" s="206" t="s">
        <v>3223</v>
      </c>
      <c r="H1750" s="158" t="s">
        <v>1755</v>
      </c>
      <c r="I1750" s="155" t="s">
        <v>55</v>
      </c>
      <c r="J1750" s="128">
        <v>3024.6</v>
      </c>
      <c r="K1750" s="128">
        <v>2129</v>
      </c>
      <c r="L1750" s="128">
        <v>4700</v>
      </c>
      <c r="M1750" s="199">
        <f t="shared" si="28"/>
        <v>10006300</v>
      </c>
      <c r="N1750" s="157" t="s">
        <v>3266</v>
      </c>
      <c r="O1750" s="157" t="s">
        <v>2806</v>
      </c>
      <c r="P1750" s="205"/>
      <c r="Q1750" s="205"/>
      <c r="R1750" s="205"/>
      <c r="S1750" s="206"/>
    </row>
    <row r="1751" spans="1:19" ht="29.1" customHeight="1">
      <c r="A1751" s="166">
        <v>1747</v>
      </c>
      <c r="B1751" s="206"/>
      <c r="C1751" s="206"/>
      <c r="D1751" s="206"/>
      <c r="E1751" s="206"/>
      <c r="F1751" s="206" t="s">
        <v>3224</v>
      </c>
      <c r="G1751" s="206" t="s">
        <v>3223</v>
      </c>
      <c r="H1751" s="158" t="s">
        <v>1796</v>
      </c>
      <c r="I1751" s="155" t="s">
        <v>166</v>
      </c>
      <c r="J1751" s="128">
        <v>503.2</v>
      </c>
      <c r="K1751" s="128">
        <v>106</v>
      </c>
      <c r="L1751" s="128">
        <v>1650</v>
      </c>
      <c r="M1751" s="199">
        <f t="shared" si="28"/>
        <v>174900</v>
      </c>
      <c r="N1751" s="157" t="s">
        <v>1821</v>
      </c>
      <c r="O1751" s="157">
        <v>0</v>
      </c>
      <c r="P1751" s="205"/>
      <c r="Q1751" s="205"/>
      <c r="R1751" s="205"/>
      <c r="S1751" s="206"/>
    </row>
    <row r="1752" spans="1:19" ht="29.1" customHeight="1">
      <c r="A1752" s="166">
        <v>1748</v>
      </c>
      <c r="B1752" s="206"/>
      <c r="C1752" s="206"/>
      <c r="D1752" s="206"/>
      <c r="E1752" s="206"/>
      <c r="F1752" s="206" t="s">
        <v>3224</v>
      </c>
      <c r="G1752" s="206" t="s">
        <v>3223</v>
      </c>
      <c r="H1752" s="158" t="s">
        <v>1754</v>
      </c>
      <c r="I1752" s="155" t="s">
        <v>55</v>
      </c>
      <c r="J1752" s="128">
        <v>2992.7</v>
      </c>
      <c r="K1752" s="128">
        <v>2</v>
      </c>
      <c r="L1752" s="128">
        <v>4700</v>
      </c>
      <c r="M1752" s="199">
        <f t="shared" si="28"/>
        <v>9400</v>
      </c>
      <c r="N1752" s="157" t="s">
        <v>3514</v>
      </c>
      <c r="O1752" s="157" t="s">
        <v>2841</v>
      </c>
      <c r="P1752" s="205"/>
      <c r="Q1752" s="205"/>
      <c r="R1752" s="205"/>
      <c r="S1752" s="206"/>
    </row>
    <row r="1753" spans="1:19" ht="29.1" customHeight="1">
      <c r="A1753" s="166">
        <v>1749</v>
      </c>
      <c r="B1753" s="206"/>
      <c r="C1753" s="206"/>
      <c r="D1753" s="206"/>
      <c r="E1753" s="206"/>
      <c r="F1753" s="206" t="s">
        <v>3224</v>
      </c>
      <c r="G1753" s="206" t="s">
        <v>3223</v>
      </c>
      <c r="H1753" s="158" t="s">
        <v>1797</v>
      </c>
      <c r="I1753" s="155" t="s">
        <v>119</v>
      </c>
      <c r="J1753" s="128">
        <v>1319.7</v>
      </c>
      <c r="K1753" s="128">
        <v>258</v>
      </c>
      <c r="L1753" s="128">
        <v>1650</v>
      </c>
      <c r="M1753" s="199"/>
      <c r="N1753" s="157" t="s">
        <v>1821</v>
      </c>
      <c r="O1753" s="157">
        <v>0</v>
      </c>
      <c r="P1753" s="205"/>
      <c r="Q1753" s="205"/>
      <c r="R1753" s="205"/>
      <c r="S1753" s="206"/>
    </row>
    <row r="1754" spans="1:19" ht="29.1" customHeight="1">
      <c r="A1754" s="166">
        <v>1750</v>
      </c>
      <c r="B1754" s="206"/>
      <c r="C1754" s="206"/>
      <c r="D1754" s="206"/>
      <c r="E1754" s="206"/>
      <c r="F1754" s="206" t="s">
        <v>3224</v>
      </c>
      <c r="G1754" s="206" t="s">
        <v>3223</v>
      </c>
      <c r="H1754" s="158" t="s">
        <v>1760</v>
      </c>
      <c r="I1754" s="155" t="s">
        <v>55</v>
      </c>
      <c r="J1754" s="128">
        <v>2984.5</v>
      </c>
      <c r="K1754" s="128">
        <v>2844</v>
      </c>
      <c r="L1754" s="128">
        <v>4700</v>
      </c>
      <c r="M1754" s="199">
        <f>K1754*L1754</f>
        <v>13366800</v>
      </c>
      <c r="N1754" s="157" t="s">
        <v>3507</v>
      </c>
      <c r="O1754" s="157" t="s">
        <v>2880</v>
      </c>
      <c r="P1754" s="205"/>
      <c r="Q1754" s="205"/>
      <c r="R1754" s="205"/>
      <c r="S1754" s="206"/>
    </row>
    <row r="1755" spans="1:19" ht="29.1" customHeight="1">
      <c r="A1755" s="166">
        <v>1751</v>
      </c>
      <c r="B1755" s="206"/>
      <c r="C1755" s="206"/>
      <c r="D1755" s="206"/>
      <c r="E1755" s="206"/>
      <c r="F1755" s="206" t="s">
        <v>3224</v>
      </c>
      <c r="G1755" s="206" t="s">
        <v>3223</v>
      </c>
      <c r="H1755" s="158" t="s">
        <v>1759</v>
      </c>
      <c r="I1755" s="155" t="s">
        <v>55</v>
      </c>
      <c r="J1755" s="128">
        <v>2887.9</v>
      </c>
      <c r="K1755" s="128">
        <v>1241</v>
      </c>
      <c r="L1755" s="128">
        <v>4700</v>
      </c>
      <c r="M1755" s="199">
        <f>K1755*L1755</f>
        <v>5832700</v>
      </c>
      <c r="N1755" s="157" t="s">
        <v>3366</v>
      </c>
      <c r="O1755" s="157" t="s">
        <v>2875</v>
      </c>
      <c r="P1755" s="205"/>
      <c r="Q1755" s="205"/>
      <c r="R1755" s="205"/>
      <c r="S1755" s="206"/>
    </row>
    <row r="1756" spans="1:19" ht="29.1" customHeight="1">
      <c r="A1756" s="166">
        <v>1752</v>
      </c>
      <c r="B1756" s="206"/>
      <c r="C1756" s="206"/>
      <c r="D1756" s="206"/>
      <c r="E1756" s="206"/>
      <c r="F1756" s="206" t="s">
        <v>3224</v>
      </c>
      <c r="G1756" s="206" t="s">
        <v>3223</v>
      </c>
      <c r="H1756" s="158" t="s">
        <v>1798</v>
      </c>
      <c r="I1756" s="155" t="s">
        <v>166</v>
      </c>
      <c r="J1756" s="128">
        <v>1221.5999999999999</v>
      </c>
      <c r="K1756" s="128">
        <v>278</v>
      </c>
      <c r="L1756" s="128">
        <v>1650</v>
      </c>
      <c r="M1756" s="199"/>
      <c r="N1756" s="157" t="s">
        <v>1821</v>
      </c>
      <c r="O1756" s="157">
        <v>0</v>
      </c>
      <c r="P1756" s="205"/>
      <c r="Q1756" s="205"/>
      <c r="R1756" s="205"/>
      <c r="S1756" s="206"/>
    </row>
    <row r="1757" spans="1:19" ht="29.1" customHeight="1">
      <c r="A1757" s="166">
        <v>1753</v>
      </c>
      <c r="B1757" s="206"/>
      <c r="C1757" s="206"/>
      <c r="D1757" s="206"/>
      <c r="E1757" s="206"/>
      <c r="F1757" s="206" t="s">
        <v>3224</v>
      </c>
      <c r="G1757" s="206" t="s">
        <v>3223</v>
      </c>
      <c r="H1757" s="158" t="s">
        <v>1740</v>
      </c>
      <c r="I1757" s="155" t="s">
        <v>55</v>
      </c>
      <c r="J1757" s="128">
        <v>622.1</v>
      </c>
      <c r="K1757" s="128">
        <v>294</v>
      </c>
      <c r="L1757" s="128">
        <v>4980</v>
      </c>
      <c r="M1757" s="199">
        <f t="shared" ref="M1757:M1781" si="29">K1757*L1757</f>
        <v>1464120</v>
      </c>
      <c r="N1757" s="157" t="s">
        <v>3513</v>
      </c>
      <c r="O1757" s="157" t="s">
        <v>2865</v>
      </c>
      <c r="P1757" s="205"/>
      <c r="Q1757" s="205"/>
      <c r="R1757" s="205"/>
      <c r="S1757" s="206"/>
    </row>
    <row r="1758" spans="1:19" ht="29.1" customHeight="1">
      <c r="A1758" s="166">
        <v>1754</v>
      </c>
      <c r="B1758" s="206"/>
      <c r="C1758" s="206"/>
      <c r="D1758" s="206"/>
      <c r="E1758" s="206"/>
      <c r="F1758" s="206" t="s">
        <v>3224</v>
      </c>
      <c r="G1758" s="206" t="s">
        <v>3223</v>
      </c>
      <c r="H1758" s="158" t="s">
        <v>1741</v>
      </c>
      <c r="I1758" s="155" t="s">
        <v>55</v>
      </c>
      <c r="J1758" s="128">
        <v>1461.7</v>
      </c>
      <c r="K1758" s="128">
        <v>766</v>
      </c>
      <c r="L1758" s="128">
        <v>4980</v>
      </c>
      <c r="M1758" s="199">
        <f t="shared" si="29"/>
        <v>3814680</v>
      </c>
      <c r="N1758" s="157" t="s">
        <v>3513</v>
      </c>
      <c r="O1758" s="157" t="s">
        <v>2865</v>
      </c>
      <c r="P1758" s="205"/>
      <c r="Q1758" s="205"/>
      <c r="R1758" s="205"/>
      <c r="S1758" s="206"/>
    </row>
    <row r="1759" spans="1:19" ht="29.1" customHeight="1">
      <c r="A1759" s="166">
        <v>1755</v>
      </c>
      <c r="B1759" s="206"/>
      <c r="C1759" s="206"/>
      <c r="D1759" s="206"/>
      <c r="E1759" s="206"/>
      <c r="F1759" s="206" t="s">
        <v>3224</v>
      </c>
      <c r="G1759" s="206" t="s">
        <v>3223</v>
      </c>
      <c r="H1759" s="158" t="s">
        <v>1742</v>
      </c>
      <c r="I1759" s="155" t="s">
        <v>55</v>
      </c>
      <c r="J1759" s="128">
        <v>4460.6000000000004</v>
      </c>
      <c r="K1759" s="128">
        <v>2408</v>
      </c>
      <c r="L1759" s="128">
        <v>4980</v>
      </c>
      <c r="M1759" s="199">
        <f t="shared" si="29"/>
        <v>11991840</v>
      </c>
      <c r="N1759" s="157" t="s">
        <v>3250</v>
      </c>
      <c r="O1759" s="157" t="s">
        <v>2866</v>
      </c>
      <c r="P1759" s="205"/>
      <c r="Q1759" s="205"/>
      <c r="R1759" s="205"/>
      <c r="S1759" s="206"/>
    </row>
    <row r="1760" spans="1:19" ht="29.1" customHeight="1">
      <c r="A1760" s="166">
        <v>1756</v>
      </c>
      <c r="B1760" s="206"/>
      <c r="C1760" s="206"/>
      <c r="D1760" s="206"/>
      <c r="E1760" s="206"/>
      <c r="F1760" s="206" t="s">
        <v>3224</v>
      </c>
      <c r="G1760" s="206" t="s">
        <v>3223</v>
      </c>
      <c r="H1760" s="158" t="s">
        <v>1743</v>
      </c>
      <c r="I1760" s="155" t="s">
        <v>55</v>
      </c>
      <c r="J1760" s="128">
        <v>636.6</v>
      </c>
      <c r="K1760" s="128">
        <v>280</v>
      </c>
      <c r="L1760" s="128">
        <v>4980</v>
      </c>
      <c r="M1760" s="199">
        <f t="shared" si="29"/>
        <v>1394400</v>
      </c>
      <c r="N1760" s="157" t="s">
        <v>3250</v>
      </c>
      <c r="O1760" s="157" t="s">
        <v>2710</v>
      </c>
      <c r="P1760" s="205"/>
      <c r="Q1760" s="205"/>
      <c r="R1760" s="205"/>
      <c r="S1760" s="206"/>
    </row>
    <row r="1761" spans="1:19" ht="29.1" customHeight="1">
      <c r="A1761" s="166">
        <v>1757</v>
      </c>
      <c r="B1761" s="206"/>
      <c r="C1761" s="206"/>
      <c r="D1761" s="206"/>
      <c r="E1761" s="206"/>
      <c r="F1761" s="206" t="s">
        <v>3224</v>
      </c>
      <c r="G1761" s="206" t="s">
        <v>3223</v>
      </c>
      <c r="H1761" s="158" t="s">
        <v>1744</v>
      </c>
      <c r="I1761" s="155" t="s">
        <v>55</v>
      </c>
      <c r="J1761" s="128">
        <v>2708.6</v>
      </c>
      <c r="K1761" s="128">
        <v>1178</v>
      </c>
      <c r="L1761" s="128">
        <v>4980</v>
      </c>
      <c r="M1761" s="199">
        <f t="shared" si="29"/>
        <v>5866440</v>
      </c>
      <c r="N1761" s="157" t="s">
        <v>3512</v>
      </c>
      <c r="O1761" s="157" t="s">
        <v>2867</v>
      </c>
      <c r="P1761" s="205"/>
      <c r="Q1761" s="205"/>
      <c r="R1761" s="205"/>
      <c r="S1761" s="206"/>
    </row>
    <row r="1762" spans="1:19" ht="29.1" customHeight="1">
      <c r="A1762" s="166">
        <v>1758</v>
      </c>
      <c r="B1762" s="206"/>
      <c r="C1762" s="206"/>
      <c r="D1762" s="206"/>
      <c r="E1762" s="206"/>
      <c r="F1762" s="206" t="s">
        <v>3224</v>
      </c>
      <c r="G1762" s="206" t="s">
        <v>3223</v>
      </c>
      <c r="H1762" s="158" t="s">
        <v>1745</v>
      </c>
      <c r="I1762" s="155" t="s">
        <v>55</v>
      </c>
      <c r="J1762" s="128">
        <v>1305.5</v>
      </c>
      <c r="K1762" s="128">
        <v>578</v>
      </c>
      <c r="L1762" s="128">
        <v>4980</v>
      </c>
      <c r="M1762" s="199">
        <f t="shared" si="29"/>
        <v>2878440</v>
      </c>
      <c r="N1762" s="157" t="s">
        <v>3250</v>
      </c>
      <c r="O1762" s="157" t="s">
        <v>2840</v>
      </c>
      <c r="P1762" s="205"/>
      <c r="Q1762" s="205"/>
      <c r="R1762" s="205"/>
      <c r="S1762" s="206"/>
    </row>
    <row r="1763" spans="1:19" ht="29.1" customHeight="1">
      <c r="A1763" s="166">
        <v>1759</v>
      </c>
      <c r="B1763" s="206"/>
      <c r="C1763" s="206"/>
      <c r="D1763" s="206"/>
      <c r="E1763" s="206"/>
      <c r="F1763" s="206" t="s">
        <v>3224</v>
      </c>
      <c r="G1763" s="206" t="s">
        <v>3223</v>
      </c>
      <c r="H1763" s="158" t="s">
        <v>1746</v>
      </c>
      <c r="I1763" s="155" t="s">
        <v>55</v>
      </c>
      <c r="J1763" s="128">
        <v>1980.8</v>
      </c>
      <c r="K1763" s="128">
        <v>1246</v>
      </c>
      <c r="L1763" s="128">
        <v>4980</v>
      </c>
      <c r="M1763" s="199">
        <f t="shared" si="29"/>
        <v>6205080</v>
      </c>
      <c r="N1763" s="157" t="s">
        <v>3250</v>
      </c>
      <c r="O1763" s="157" t="s">
        <v>2840</v>
      </c>
      <c r="P1763" s="205"/>
      <c r="Q1763" s="205"/>
      <c r="R1763" s="205"/>
      <c r="S1763" s="206"/>
    </row>
    <row r="1764" spans="1:19" ht="29.1" customHeight="1">
      <c r="A1764" s="166">
        <v>1760</v>
      </c>
      <c r="B1764" s="206"/>
      <c r="C1764" s="206"/>
      <c r="D1764" s="206"/>
      <c r="E1764" s="206"/>
      <c r="F1764" s="206" t="s">
        <v>3224</v>
      </c>
      <c r="G1764" s="206" t="s">
        <v>3223</v>
      </c>
      <c r="H1764" s="158" t="s">
        <v>1718</v>
      </c>
      <c r="I1764" s="155" t="s">
        <v>166</v>
      </c>
      <c r="J1764" s="128">
        <v>101</v>
      </c>
      <c r="K1764" s="128">
        <v>21</v>
      </c>
      <c r="L1764" s="128">
        <v>1650</v>
      </c>
      <c r="M1764" s="199">
        <f t="shared" si="29"/>
        <v>34650</v>
      </c>
      <c r="N1764" s="157" t="s">
        <v>1821</v>
      </c>
      <c r="O1764" s="157">
        <v>0</v>
      </c>
      <c r="P1764" s="205"/>
      <c r="Q1764" s="205"/>
      <c r="R1764" s="205"/>
      <c r="S1764" s="206"/>
    </row>
    <row r="1765" spans="1:19" ht="29.1" customHeight="1">
      <c r="A1765" s="166">
        <v>1761</v>
      </c>
      <c r="B1765" s="206"/>
      <c r="C1765" s="206"/>
      <c r="D1765" s="206"/>
      <c r="E1765" s="206"/>
      <c r="F1765" s="206" t="s">
        <v>3224</v>
      </c>
      <c r="G1765" s="206" t="s">
        <v>3223</v>
      </c>
      <c r="H1765" s="158" t="s">
        <v>1717</v>
      </c>
      <c r="I1765" s="155" t="s">
        <v>119</v>
      </c>
      <c r="J1765" s="128">
        <v>114</v>
      </c>
      <c r="K1765" s="128">
        <v>1</v>
      </c>
      <c r="L1765" s="128">
        <v>1650</v>
      </c>
      <c r="M1765" s="199">
        <f t="shared" si="29"/>
        <v>1650</v>
      </c>
      <c r="N1765" s="157" t="s">
        <v>1821</v>
      </c>
      <c r="O1765" s="157">
        <v>0</v>
      </c>
      <c r="P1765" s="205"/>
      <c r="Q1765" s="205"/>
      <c r="R1765" s="205"/>
      <c r="S1765" s="206"/>
    </row>
    <row r="1766" spans="1:19" ht="29.1" customHeight="1">
      <c r="A1766" s="166">
        <v>1762</v>
      </c>
      <c r="B1766" s="206"/>
      <c r="C1766" s="206"/>
      <c r="D1766" s="206"/>
      <c r="E1766" s="206"/>
      <c r="F1766" s="206" t="s">
        <v>3224</v>
      </c>
      <c r="G1766" s="206" t="s">
        <v>3223</v>
      </c>
      <c r="H1766" s="158" t="s">
        <v>1724</v>
      </c>
      <c r="I1766" s="155" t="s">
        <v>370</v>
      </c>
      <c r="J1766" s="128">
        <v>78</v>
      </c>
      <c r="K1766" s="128">
        <v>7</v>
      </c>
      <c r="L1766" s="128">
        <v>2560</v>
      </c>
      <c r="M1766" s="199">
        <f t="shared" si="29"/>
        <v>17920</v>
      </c>
      <c r="N1766" s="157" t="s">
        <v>3191</v>
      </c>
      <c r="O1766" s="157">
        <v>0</v>
      </c>
      <c r="P1766" s="205"/>
      <c r="Q1766" s="205"/>
      <c r="R1766" s="205"/>
      <c r="S1766" s="206"/>
    </row>
    <row r="1767" spans="1:19" ht="29.1" customHeight="1">
      <c r="A1767" s="166">
        <v>1763</v>
      </c>
      <c r="B1767" s="206"/>
      <c r="C1767" s="206"/>
      <c r="D1767" s="206"/>
      <c r="E1767" s="206"/>
      <c r="F1767" s="206" t="s">
        <v>3224</v>
      </c>
      <c r="G1767" s="206" t="s">
        <v>3223</v>
      </c>
      <c r="H1767" s="158" t="s">
        <v>2967</v>
      </c>
      <c r="I1767" s="155" t="s">
        <v>1426</v>
      </c>
      <c r="J1767" s="128">
        <v>478</v>
      </c>
      <c r="K1767" s="128">
        <v>22</v>
      </c>
      <c r="L1767" s="128">
        <v>1480</v>
      </c>
      <c r="M1767" s="199">
        <f t="shared" si="29"/>
        <v>32560</v>
      </c>
      <c r="N1767" s="157" t="s">
        <v>3180</v>
      </c>
      <c r="O1767" s="157"/>
      <c r="P1767" s="205"/>
      <c r="Q1767" s="205"/>
      <c r="R1767" s="205"/>
      <c r="S1767" s="206"/>
    </row>
    <row r="1768" spans="1:19" ht="29.1" customHeight="1">
      <c r="A1768" s="166">
        <v>1764</v>
      </c>
      <c r="B1768" s="206"/>
      <c r="C1768" s="206"/>
      <c r="D1768" s="206"/>
      <c r="E1768" s="206"/>
      <c r="F1768" s="206" t="s">
        <v>3224</v>
      </c>
      <c r="G1768" s="206" t="s">
        <v>3223</v>
      </c>
      <c r="H1768" s="158" t="s">
        <v>1712</v>
      </c>
      <c r="I1768" s="155" t="s">
        <v>55</v>
      </c>
      <c r="J1768" s="128">
        <v>199</v>
      </c>
      <c r="K1768" s="128">
        <v>169</v>
      </c>
      <c r="L1768" s="128">
        <v>3200</v>
      </c>
      <c r="M1768" s="199">
        <f t="shared" si="29"/>
        <v>540800</v>
      </c>
      <c r="N1768" s="157" t="s">
        <v>1812</v>
      </c>
      <c r="O1768" s="157" t="s">
        <v>2725</v>
      </c>
      <c r="P1768" s="205"/>
      <c r="Q1768" s="205"/>
      <c r="R1768" s="205"/>
      <c r="S1768" s="206"/>
    </row>
    <row r="1769" spans="1:19" ht="29.1" customHeight="1">
      <c r="A1769" s="166">
        <v>1765</v>
      </c>
      <c r="B1769" s="206"/>
      <c r="C1769" s="206"/>
      <c r="D1769" s="206"/>
      <c r="E1769" s="206"/>
      <c r="F1769" s="206" t="s">
        <v>3224</v>
      </c>
      <c r="G1769" s="206" t="s">
        <v>3223</v>
      </c>
      <c r="H1769" s="158" t="s">
        <v>1713</v>
      </c>
      <c r="I1769" s="155" t="s">
        <v>55</v>
      </c>
      <c r="J1769" s="128">
        <v>92</v>
      </c>
      <c r="K1769" s="128">
        <v>1</v>
      </c>
      <c r="L1769" s="128">
        <v>3200</v>
      </c>
      <c r="M1769" s="199">
        <f t="shared" si="29"/>
        <v>3200</v>
      </c>
      <c r="N1769" s="157" t="s">
        <v>1812</v>
      </c>
      <c r="O1769" s="157" t="s">
        <v>2725</v>
      </c>
      <c r="P1769" s="205"/>
      <c r="Q1769" s="205"/>
      <c r="R1769" s="205"/>
      <c r="S1769" s="206"/>
    </row>
    <row r="1770" spans="1:19" ht="29.1" customHeight="1">
      <c r="A1770" s="166">
        <v>1766</v>
      </c>
      <c r="B1770" s="206"/>
      <c r="C1770" s="206"/>
      <c r="D1770" s="206"/>
      <c r="E1770" s="206"/>
      <c r="F1770" s="206" t="s">
        <v>3224</v>
      </c>
      <c r="G1770" s="206" t="s">
        <v>3223</v>
      </c>
      <c r="H1770" s="158" t="s">
        <v>1749</v>
      </c>
      <c r="I1770" s="155" t="s">
        <v>55</v>
      </c>
      <c r="J1770" s="128">
        <v>1433.5</v>
      </c>
      <c r="K1770" s="128">
        <v>25</v>
      </c>
      <c r="L1770" s="128">
        <v>4700</v>
      </c>
      <c r="M1770" s="199">
        <f t="shared" si="29"/>
        <v>117500</v>
      </c>
      <c r="N1770" s="157" t="s">
        <v>3377</v>
      </c>
      <c r="O1770" s="157" t="s">
        <v>2870</v>
      </c>
      <c r="P1770" s="205"/>
      <c r="Q1770" s="205"/>
      <c r="R1770" s="205"/>
      <c r="S1770" s="206"/>
    </row>
    <row r="1771" spans="1:19" ht="29.1" customHeight="1">
      <c r="A1771" s="166">
        <v>1767</v>
      </c>
      <c r="B1771" s="206"/>
      <c r="C1771" s="206"/>
      <c r="D1771" s="206"/>
      <c r="E1771" s="206"/>
      <c r="F1771" s="206" t="s">
        <v>3224</v>
      </c>
      <c r="G1771" s="206" t="s">
        <v>3223</v>
      </c>
      <c r="H1771" s="158" t="s">
        <v>1748</v>
      </c>
      <c r="I1771" s="155" t="s">
        <v>55</v>
      </c>
      <c r="J1771" s="128">
        <v>1147</v>
      </c>
      <c r="K1771" s="128">
        <v>1027</v>
      </c>
      <c r="L1771" s="128">
        <v>4700</v>
      </c>
      <c r="M1771" s="199">
        <f t="shared" si="29"/>
        <v>4826900</v>
      </c>
      <c r="N1771" s="157" t="s">
        <v>3377</v>
      </c>
      <c r="O1771" s="157" t="s">
        <v>2870</v>
      </c>
      <c r="P1771" s="205"/>
      <c r="Q1771" s="205"/>
      <c r="R1771" s="205"/>
      <c r="S1771" s="206"/>
    </row>
    <row r="1772" spans="1:19" ht="29.1" customHeight="1">
      <c r="A1772" s="166">
        <v>1768</v>
      </c>
      <c r="B1772" s="206"/>
      <c r="C1772" s="206"/>
      <c r="D1772" s="206"/>
      <c r="E1772" s="206"/>
      <c r="F1772" s="206" t="s">
        <v>3224</v>
      </c>
      <c r="G1772" s="206" t="s">
        <v>3223</v>
      </c>
      <c r="H1772" s="158" t="s">
        <v>1753</v>
      </c>
      <c r="I1772" s="155" t="s">
        <v>55</v>
      </c>
      <c r="J1772" s="128">
        <v>1551.5</v>
      </c>
      <c r="K1772" s="128">
        <v>342</v>
      </c>
      <c r="L1772" s="128">
        <v>4700</v>
      </c>
      <c r="M1772" s="199">
        <f t="shared" si="29"/>
        <v>1607400</v>
      </c>
      <c r="N1772" s="157" t="s">
        <v>3511</v>
      </c>
      <c r="O1772" s="157" t="s">
        <v>2874</v>
      </c>
      <c r="P1772" s="205"/>
      <c r="Q1772" s="205"/>
      <c r="R1772" s="205"/>
      <c r="S1772" s="206"/>
    </row>
    <row r="1773" spans="1:19" ht="29.1" customHeight="1">
      <c r="A1773" s="166">
        <v>1769</v>
      </c>
      <c r="B1773" s="206"/>
      <c r="C1773" s="206"/>
      <c r="D1773" s="206"/>
      <c r="E1773" s="206"/>
      <c r="F1773" s="206" t="s">
        <v>3224</v>
      </c>
      <c r="G1773" s="206" t="s">
        <v>3223</v>
      </c>
      <c r="H1773" s="158" t="s">
        <v>1752</v>
      </c>
      <c r="I1773" s="155" t="s">
        <v>55</v>
      </c>
      <c r="J1773" s="128">
        <v>2067.8000000000002</v>
      </c>
      <c r="K1773" s="128">
        <v>1931</v>
      </c>
      <c r="L1773" s="128">
        <v>4700</v>
      </c>
      <c r="M1773" s="199">
        <f t="shared" si="29"/>
        <v>9075700</v>
      </c>
      <c r="N1773" s="157" t="s">
        <v>3510</v>
      </c>
      <c r="O1773" s="157" t="s">
        <v>1970</v>
      </c>
      <c r="P1773" s="205"/>
      <c r="Q1773" s="205"/>
      <c r="R1773" s="205"/>
      <c r="S1773" s="206"/>
    </row>
    <row r="1774" spans="1:19" ht="29.1" customHeight="1">
      <c r="A1774" s="166">
        <v>1770</v>
      </c>
      <c r="B1774" s="206"/>
      <c r="C1774" s="206"/>
      <c r="D1774" s="206"/>
      <c r="E1774" s="206"/>
      <c r="F1774" s="206" t="s">
        <v>3224</v>
      </c>
      <c r="G1774" s="206" t="s">
        <v>3223</v>
      </c>
      <c r="H1774" s="158" t="s">
        <v>1795</v>
      </c>
      <c r="I1774" s="155" t="s">
        <v>166</v>
      </c>
      <c r="J1774" s="128">
        <v>1925.8</v>
      </c>
      <c r="K1774" s="128">
        <v>285</v>
      </c>
      <c r="L1774" s="128">
        <v>1650</v>
      </c>
      <c r="M1774" s="199">
        <f t="shared" si="29"/>
        <v>470250</v>
      </c>
      <c r="N1774" s="157" t="s">
        <v>1821</v>
      </c>
      <c r="O1774" s="157">
        <v>0</v>
      </c>
      <c r="P1774" s="205"/>
      <c r="Q1774" s="205"/>
      <c r="R1774" s="205"/>
      <c r="S1774" s="206"/>
    </row>
    <row r="1775" spans="1:19" ht="29.1" customHeight="1">
      <c r="A1775" s="166">
        <v>1771</v>
      </c>
      <c r="B1775" s="206"/>
      <c r="C1775" s="206"/>
      <c r="D1775" s="206"/>
      <c r="E1775" s="206"/>
      <c r="F1775" s="206" t="s">
        <v>3224</v>
      </c>
      <c r="G1775" s="206" t="s">
        <v>3223</v>
      </c>
      <c r="H1775" s="158" t="s">
        <v>1758</v>
      </c>
      <c r="I1775" s="155" t="s">
        <v>55</v>
      </c>
      <c r="J1775" s="128">
        <v>3010.7</v>
      </c>
      <c r="K1775" s="128">
        <v>89</v>
      </c>
      <c r="L1775" s="128">
        <v>4700</v>
      </c>
      <c r="M1775" s="199">
        <f t="shared" si="29"/>
        <v>418300</v>
      </c>
      <c r="N1775" s="157" t="s">
        <v>3499</v>
      </c>
      <c r="O1775" s="157" t="s">
        <v>2878</v>
      </c>
      <c r="P1775" s="205"/>
      <c r="Q1775" s="205"/>
      <c r="R1775" s="205"/>
      <c r="S1775" s="206"/>
    </row>
    <row r="1776" spans="1:19" ht="29.1" customHeight="1">
      <c r="A1776" s="166">
        <v>1772</v>
      </c>
      <c r="B1776" s="206"/>
      <c r="C1776" s="206"/>
      <c r="D1776" s="206"/>
      <c r="E1776" s="206"/>
      <c r="F1776" s="206" t="s">
        <v>3224</v>
      </c>
      <c r="G1776" s="206" t="s">
        <v>3223</v>
      </c>
      <c r="H1776" s="158" t="s">
        <v>1757</v>
      </c>
      <c r="I1776" s="155" t="s">
        <v>55</v>
      </c>
      <c r="J1776" s="128">
        <v>1733.3</v>
      </c>
      <c r="K1776" s="128">
        <v>1254</v>
      </c>
      <c r="L1776" s="128">
        <v>4700</v>
      </c>
      <c r="M1776" s="199">
        <f t="shared" si="29"/>
        <v>5893800</v>
      </c>
      <c r="N1776" s="157" t="s">
        <v>3508</v>
      </c>
      <c r="O1776" s="157" t="s">
        <v>2877</v>
      </c>
      <c r="P1776" s="205"/>
      <c r="Q1776" s="205"/>
      <c r="R1776" s="205"/>
      <c r="S1776" s="206"/>
    </row>
    <row r="1777" spans="1:19" ht="29.1" customHeight="1">
      <c r="A1777" s="166">
        <v>1773</v>
      </c>
      <c r="B1777" s="206"/>
      <c r="C1777" s="206"/>
      <c r="D1777" s="206"/>
      <c r="E1777" s="206"/>
      <c r="F1777" s="206" t="s">
        <v>3224</v>
      </c>
      <c r="G1777" s="206" t="s">
        <v>3223</v>
      </c>
      <c r="H1777" s="158" t="s">
        <v>1756</v>
      </c>
      <c r="I1777" s="155" t="s">
        <v>55</v>
      </c>
      <c r="J1777" s="128">
        <v>1288.7</v>
      </c>
      <c r="K1777" s="128">
        <v>1288.7</v>
      </c>
      <c r="L1777" s="128">
        <v>4700</v>
      </c>
      <c r="M1777" s="199">
        <f t="shared" si="29"/>
        <v>6056890</v>
      </c>
      <c r="N1777" s="157" t="s">
        <v>3509</v>
      </c>
      <c r="O1777" s="157" t="s">
        <v>2868</v>
      </c>
      <c r="P1777" s="205"/>
      <c r="Q1777" s="205"/>
      <c r="R1777" s="205"/>
      <c r="S1777" s="206"/>
    </row>
    <row r="1778" spans="1:19" ht="29.1" customHeight="1">
      <c r="A1778" s="166">
        <v>1774</v>
      </c>
      <c r="B1778" s="206"/>
      <c r="C1778" s="206"/>
      <c r="D1778" s="206"/>
      <c r="E1778" s="206"/>
      <c r="F1778" s="206" t="s">
        <v>3224</v>
      </c>
      <c r="G1778" s="206" t="s">
        <v>3223</v>
      </c>
      <c r="H1778" s="158" t="s">
        <v>1762</v>
      </c>
      <c r="I1778" s="155" t="s">
        <v>55</v>
      </c>
      <c r="J1778" s="128">
        <v>818.7</v>
      </c>
      <c r="K1778" s="128">
        <v>1</v>
      </c>
      <c r="L1778" s="128">
        <v>4700</v>
      </c>
      <c r="M1778" s="199">
        <f t="shared" si="29"/>
        <v>4700</v>
      </c>
      <c r="N1778" s="157" t="s">
        <v>3508</v>
      </c>
      <c r="O1778" s="157" t="s">
        <v>2877</v>
      </c>
      <c r="P1778" s="205"/>
      <c r="Q1778" s="205"/>
      <c r="R1778" s="205"/>
      <c r="S1778" s="206"/>
    </row>
    <row r="1779" spans="1:19" ht="29.1" customHeight="1">
      <c r="A1779" s="166">
        <v>1775</v>
      </c>
      <c r="B1779" s="206"/>
      <c r="C1779" s="206"/>
      <c r="D1779" s="206"/>
      <c r="E1779" s="206"/>
      <c r="F1779" s="206" t="s">
        <v>3224</v>
      </c>
      <c r="G1779" s="206" t="s">
        <v>3223</v>
      </c>
      <c r="H1779" s="158" t="s">
        <v>1761</v>
      </c>
      <c r="I1779" s="155" t="s">
        <v>55</v>
      </c>
      <c r="J1779" s="128">
        <v>1001.7</v>
      </c>
      <c r="K1779" s="128">
        <v>321</v>
      </c>
      <c r="L1779" s="128">
        <v>4700</v>
      </c>
      <c r="M1779" s="199">
        <f t="shared" si="29"/>
        <v>1508700</v>
      </c>
      <c r="N1779" s="157" t="s">
        <v>3507</v>
      </c>
      <c r="O1779" s="157" t="s">
        <v>2880</v>
      </c>
      <c r="P1779" s="205"/>
      <c r="Q1779" s="205"/>
      <c r="R1779" s="205"/>
      <c r="S1779" s="206"/>
    </row>
    <row r="1780" spans="1:19" ht="29.1" customHeight="1">
      <c r="A1780" s="166">
        <v>1776</v>
      </c>
      <c r="B1780" s="206"/>
      <c r="C1780" s="206"/>
      <c r="D1780" s="206"/>
      <c r="E1780" s="206"/>
      <c r="F1780" s="206" t="s">
        <v>3224</v>
      </c>
      <c r="G1780" s="206" t="s">
        <v>3223</v>
      </c>
      <c r="H1780" s="158" t="s">
        <v>3020</v>
      </c>
      <c r="I1780" s="155" t="s">
        <v>119</v>
      </c>
      <c r="J1780" s="128">
        <v>3898.9</v>
      </c>
      <c r="K1780" s="128">
        <v>172</v>
      </c>
      <c r="L1780" s="128">
        <v>1650</v>
      </c>
      <c r="M1780" s="199">
        <f t="shared" si="29"/>
        <v>283800</v>
      </c>
      <c r="N1780" s="157" t="s">
        <v>1821</v>
      </c>
      <c r="O1780" s="157">
        <v>0</v>
      </c>
      <c r="P1780" s="205"/>
      <c r="Q1780" s="205"/>
      <c r="R1780" s="205"/>
      <c r="S1780" s="206"/>
    </row>
    <row r="1781" spans="1:19" ht="29.1" customHeight="1">
      <c r="A1781" s="166">
        <v>1777</v>
      </c>
      <c r="B1781" s="206"/>
      <c r="C1781" s="206"/>
      <c r="D1781" s="206"/>
      <c r="E1781" s="206"/>
      <c r="F1781" s="206" t="s">
        <v>3224</v>
      </c>
      <c r="G1781" s="206" t="s">
        <v>3223</v>
      </c>
      <c r="H1781" s="158" t="s">
        <v>1763</v>
      </c>
      <c r="I1781" s="155" t="s">
        <v>55</v>
      </c>
      <c r="J1781" s="128">
        <v>1782.9</v>
      </c>
      <c r="K1781" s="128">
        <v>1477</v>
      </c>
      <c r="L1781" s="128">
        <v>4700</v>
      </c>
      <c r="M1781" s="199">
        <f t="shared" si="29"/>
        <v>6941900</v>
      </c>
      <c r="N1781" s="157" t="s">
        <v>3366</v>
      </c>
      <c r="O1781" s="157" t="s">
        <v>2875</v>
      </c>
      <c r="P1781" s="205"/>
      <c r="Q1781" s="205"/>
      <c r="R1781" s="205"/>
      <c r="S1781" s="206"/>
    </row>
    <row r="1782" spans="1:19" ht="29.1" customHeight="1">
      <c r="A1782" s="166">
        <v>1778</v>
      </c>
      <c r="B1782" s="206"/>
      <c r="C1782" s="206"/>
      <c r="D1782" s="206"/>
      <c r="E1782" s="206"/>
      <c r="F1782" s="206" t="s">
        <v>3224</v>
      </c>
      <c r="G1782" s="206" t="s">
        <v>3223</v>
      </c>
      <c r="H1782" s="158" t="s">
        <v>3021</v>
      </c>
      <c r="I1782" s="155" t="s">
        <v>166</v>
      </c>
      <c r="J1782" s="128">
        <v>848.4</v>
      </c>
      <c r="K1782" s="128">
        <v>445</v>
      </c>
      <c r="L1782" s="128">
        <v>1650</v>
      </c>
      <c r="M1782" s="199"/>
      <c r="N1782" s="157" t="s">
        <v>1821</v>
      </c>
      <c r="O1782" s="157">
        <v>0</v>
      </c>
      <c r="P1782" s="205"/>
      <c r="Q1782" s="205"/>
      <c r="R1782" s="205"/>
      <c r="S1782" s="206"/>
    </row>
    <row r="1783" spans="1:19" ht="29.1" customHeight="1">
      <c r="A1783" s="166">
        <v>1779</v>
      </c>
      <c r="B1783" s="206"/>
      <c r="C1783" s="206"/>
      <c r="D1783" s="206"/>
      <c r="E1783" s="206"/>
      <c r="F1783" s="206" t="s">
        <v>3224</v>
      </c>
      <c r="G1783" s="206" t="s">
        <v>3223</v>
      </c>
      <c r="H1783" s="158" t="s">
        <v>3022</v>
      </c>
      <c r="I1783" s="155" t="s">
        <v>119</v>
      </c>
      <c r="J1783" s="128">
        <v>4779.3999999999996</v>
      </c>
      <c r="K1783" s="128">
        <v>539</v>
      </c>
      <c r="L1783" s="128">
        <v>1650</v>
      </c>
      <c r="M1783" s="199"/>
      <c r="N1783" s="157" t="s">
        <v>1821</v>
      </c>
      <c r="O1783" s="157">
        <v>0</v>
      </c>
      <c r="P1783" s="205"/>
      <c r="Q1783" s="205"/>
      <c r="R1783" s="205"/>
      <c r="S1783" s="206"/>
    </row>
    <row r="1784" spans="1:19" ht="29.1" customHeight="1">
      <c r="A1784" s="166">
        <v>1780</v>
      </c>
      <c r="B1784" s="206"/>
      <c r="C1784" s="206"/>
      <c r="D1784" s="206"/>
      <c r="E1784" s="206"/>
      <c r="F1784" s="206" t="s">
        <v>3224</v>
      </c>
      <c r="G1784" s="206" t="s">
        <v>3223</v>
      </c>
      <c r="H1784" s="158" t="s">
        <v>1780</v>
      </c>
      <c r="I1784" s="155" t="s">
        <v>55</v>
      </c>
      <c r="J1784" s="128">
        <v>2312.3000000000002</v>
      </c>
      <c r="K1784" s="128">
        <v>1244</v>
      </c>
      <c r="L1784" s="128">
        <v>4700</v>
      </c>
      <c r="M1784" s="199">
        <f>K1784*L1784</f>
        <v>5846800</v>
      </c>
      <c r="N1784" s="157" t="s">
        <v>3506</v>
      </c>
      <c r="O1784" s="157" t="s">
        <v>2738</v>
      </c>
      <c r="P1784" s="205"/>
      <c r="Q1784" s="205"/>
      <c r="R1784" s="205"/>
      <c r="S1784" s="206"/>
    </row>
    <row r="1785" spans="1:19" ht="29.1" customHeight="1">
      <c r="A1785" s="166">
        <v>1781</v>
      </c>
      <c r="B1785" s="206"/>
      <c r="C1785" s="206"/>
      <c r="D1785" s="206"/>
      <c r="E1785" s="206"/>
      <c r="F1785" s="206" t="s">
        <v>3224</v>
      </c>
      <c r="G1785" s="206" t="s">
        <v>3223</v>
      </c>
      <c r="H1785" s="158" t="s">
        <v>3024</v>
      </c>
      <c r="I1785" s="155" t="s">
        <v>119</v>
      </c>
      <c r="J1785" s="128">
        <v>6514.6</v>
      </c>
      <c r="K1785" s="128">
        <v>496</v>
      </c>
      <c r="L1785" s="128">
        <v>1650</v>
      </c>
      <c r="M1785" s="199"/>
      <c r="N1785" s="157" t="s">
        <v>1821</v>
      </c>
      <c r="O1785" s="157">
        <v>0</v>
      </c>
      <c r="P1785" s="205"/>
      <c r="Q1785" s="205"/>
      <c r="R1785" s="205"/>
      <c r="S1785" s="206"/>
    </row>
    <row r="1786" spans="1:19" ht="29.1" customHeight="1">
      <c r="A1786" s="166">
        <v>1782</v>
      </c>
      <c r="B1786" s="206"/>
      <c r="C1786" s="206"/>
      <c r="D1786" s="206"/>
      <c r="E1786" s="206"/>
      <c r="F1786" s="206" t="s">
        <v>3224</v>
      </c>
      <c r="G1786" s="206" t="s">
        <v>3223</v>
      </c>
      <c r="H1786" s="158" t="s">
        <v>1787</v>
      </c>
      <c r="I1786" s="155" t="s">
        <v>55</v>
      </c>
      <c r="J1786" s="128">
        <v>1842.1</v>
      </c>
      <c r="K1786" s="128">
        <v>1372</v>
      </c>
      <c r="L1786" s="128">
        <v>4700</v>
      </c>
      <c r="M1786" s="199">
        <f>K1786*L1786</f>
        <v>6448400</v>
      </c>
      <c r="N1786" s="157" t="s">
        <v>3505</v>
      </c>
      <c r="O1786" s="157" t="s">
        <v>2892</v>
      </c>
      <c r="P1786" s="205"/>
      <c r="Q1786" s="205"/>
      <c r="R1786" s="205"/>
      <c r="S1786" s="206"/>
    </row>
    <row r="1787" spans="1:19" ht="29.1" customHeight="1">
      <c r="A1787" s="166">
        <v>1783</v>
      </c>
      <c r="B1787" s="206"/>
      <c r="C1787" s="206"/>
      <c r="D1787" s="206"/>
      <c r="E1787" s="206"/>
      <c r="F1787" s="206" t="s">
        <v>3224</v>
      </c>
      <c r="G1787" s="206" t="s">
        <v>3223</v>
      </c>
      <c r="H1787" s="158" t="s">
        <v>1788</v>
      </c>
      <c r="I1787" s="155" t="s">
        <v>55</v>
      </c>
      <c r="J1787" s="128">
        <v>3319.7</v>
      </c>
      <c r="K1787" s="128">
        <v>2143</v>
      </c>
      <c r="L1787" s="128">
        <v>4700</v>
      </c>
      <c r="M1787" s="199">
        <f>K1787*L1787</f>
        <v>10072100</v>
      </c>
      <c r="N1787" s="157" t="s">
        <v>3276</v>
      </c>
      <c r="O1787" s="157" t="s">
        <v>2846</v>
      </c>
      <c r="P1787" s="205"/>
      <c r="Q1787" s="205"/>
      <c r="R1787" s="205"/>
      <c r="S1787" s="206"/>
    </row>
    <row r="1788" spans="1:19" ht="29.1" customHeight="1">
      <c r="A1788" s="166">
        <v>1784</v>
      </c>
      <c r="B1788" s="206"/>
      <c r="C1788" s="206"/>
      <c r="D1788" s="206"/>
      <c r="E1788" s="206"/>
      <c r="F1788" s="206" t="s">
        <v>3224</v>
      </c>
      <c r="G1788" s="206" t="s">
        <v>3223</v>
      </c>
      <c r="H1788" s="158" t="s">
        <v>1789</v>
      </c>
      <c r="I1788" s="155" t="s">
        <v>55</v>
      </c>
      <c r="J1788" s="128">
        <v>2053.1999999999998</v>
      </c>
      <c r="K1788" s="128">
        <v>1118</v>
      </c>
      <c r="L1788" s="128">
        <v>4700</v>
      </c>
      <c r="M1788" s="199">
        <f>K1788*L1788</f>
        <v>5254600</v>
      </c>
      <c r="N1788" s="157" t="s">
        <v>3504</v>
      </c>
      <c r="O1788" s="157" t="s">
        <v>2892</v>
      </c>
      <c r="P1788" s="205"/>
      <c r="Q1788" s="205"/>
      <c r="R1788" s="205"/>
      <c r="S1788" s="206"/>
    </row>
    <row r="1789" spans="1:19" ht="29.1" customHeight="1">
      <c r="A1789" s="166">
        <v>1785</v>
      </c>
      <c r="B1789" s="206"/>
      <c r="C1789" s="206"/>
      <c r="D1789" s="206"/>
      <c r="E1789" s="206"/>
      <c r="F1789" s="206" t="s">
        <v>3224</v>
      </c>
      <c r="G1789" s="206" t="s">
        <v>3223</v>
      </c>
      <c r="H1789" s="158" t="s">
        <v>3025</v>
      </c>
      <c r="I1789" s="155" t="s">
        <v>119</v>
      </c>
      <c r="J1789" s="128">
        <v>2080.6999999999998</v>
      </c>
      <c r="K1789" s="128">
        <v>530</v>
      </c>
      <c r="L1789" s="128">
        <v>1650</v>
      </c>
      <c r="M1789" s="199"/>
      <c r="N1789" s="157" t="s">
        <v>1821</v>
      </c>
      <c r="O1789" s="157">
        <v>0</v>
      </c>
      <c r="P1789" s="205"/>
      <c r="Q1789" s="205"/>
      <c r="R1789" s="205"/>
      <c r="S1789" s="206"/>
    </row>
    <row r="1790" spans="1:19" ht="29.1" customHeight="1">
      <c r="A1790" s="166">
        <v>1786</v>
      </c>
      <c r="B1790" s="206"/>
      <c r="C1790" s="206"/>
      <c r="D1790" s="206"/>
      <c r="E1790" s="206"/>
      <c r="F1790" s="206" t="s">
        <v>3224</v>
      </c>
      <c r="G1790" s="206" t="s">
        <v>3223</v>
      </c>
      <c r="H1790" s="158" t="s">
        <v>1790</v>
      </c>
      <c r="I1790" s="155" t="s">
        <v>55</v>
      </c>
      <c r="J1790" s="128">
        <v>1963</v>
      </c>
      <c r="K1790" s="128">
        <v>712</v>
      </c>
      <c r="L1790" s="128">
        <v>4700</v>
      </c>
      <c r="M1790" s="199">
        <f>K1790*L1790</f>
        <v>3346400</v>
      </c>
      <c r="N1790" s="157" t="s">
        <v>3494</v>
      </c>
      <c r="O1790" s="157" t="s">
        <v>1970</v>
      </c>
      <c r="P1790" s="205"/>
      <c r="Q1790" s="205"/>
      <c r="R1790" s="205"/>
      <c r="S1790" s="206"/>
    </row>
    <row r="1791" spans="1:19" ht="29.1" customHeight="1">
      <c r="A1791" s="166">
        <v>1787</v>
      </c>
      <c r="B1791" s="206"/>
      <c r="C1791" s="206"/>
      <c r="D1791" s="206"/>
      <c r="E1791" s="206"/>
      <c r="F1791" s="206" t="s">
        <v>3224</v>
      </c>
      <c r="G1791" s="206" t="s">
        <v>3223</v>
      </c>
      <c r="H1791" s="158" t="s">
        <v>3026</v>
      </c>
      <c r="I1791" s="155" t="s">
        <v>166</v>
      </c>
      <c r="J1791" s="128">
        <v>2735.4</v>
      </c>
      <c r="K1791" s="128">
        <v>670</v>
      </c>
      <c r="L1791" s="128">
        <v>1650</v>
      </c>
      <c r="M1791" s="199"/>
      <c r="N1791" s="157" t="s">
        <v>1821</v>
      </c>
      <c r="O1791" s="157">
        <v>0</v>
      </c>
      <c r="P1791" s="205"/>
      <c r="Q1791" s="205"/>
      <c r="R1791" s="205"/>
      <c r="S1791" s="206"/>
    </row>
    <row r="1792" spans="1:19" ht="29.1" customHeight="1">
      <c r="A1792" s="166">
        <v>1788</v>
      </c>
      <c r="B1792" s="206"/>
      <c r="C1792" s="206"/>
      <c r="D1792" s="206"/>
      <c r="E1792" s="206"/>
      <c r="F1792" s="206" t="s">
        <v>3224</v>
      </c>
      <c r="G1792" s="206" t="s">
        <v>3223</v>
      </c>
      <c r="H1792" s="158" t="s">
        <v>1791</v>
      </c>
      <c r="I1792" s="155" t="s">
        <v>55</v>
      </c>
      <c r="J1792" s="128">
        <v>1689.4</v>
      </c>
      <c r="K1792" s="128">
        <v>338</v>
      </c>
      <c r="L1792" s="128">
        <v>4700</v>
      </c>
      <c r="M1792" s="199">
        <f t="shared" ref="M1792:M1801" si="30">K1792*L1792</f>
        <v>1588600</v>
      </c>
      <c r="N1792" s="157" t="s">
        <v>3377</v>
      </c>
      <c r="O1792" s="157" t="s">
        <v>2893</v>
      </c>
      <c r="P1792" s="205"/>
      <c r="Q1792" s="205"/>
      <c r="R1792" s="205"/>
      <c r="S1792" s="206"/>
    </row>
    <row r="1793" spans="1:19" ht="29.1" customHeight="1">
      <c r="A1793" s="166">
        <v>1789</v>
      </c>
      <c r="B1793" s="206"/>
      <c r="C1793" s="206"/>
      <c r="D1793" s="206"/>
      <c r="E1793" s="206"/>
      <c r="F1793" s="206" t="s">
        <v>3224</v>
      </c>
      <c r="G1793" s="206" t="s">
        <v>3223</v>
      </c>
      <c r="H1793" s="158" t="s">
        <v>1781</v>
      </c>
      <c r="I1793" s="155" t="s">
        <v>55</v>
      </c>
      <c r="J1793" s="128">
        <v>1768</v>
      </c>
      <c r="K1793" s="128">
        <v>715</v>
      </c>
      <c r="L1793" s="128">
        <v>4700</v>
      </c>
      <c r="M1793" s="199">
        <f t="shared" si="30"/>
        <v>3360500</v>
      </c>
      <c r="N1793" s="157" t="s">
        <v>3485</v>
      </c>
      <c r="O1793" s="157" t="s">
        <v>2746</v>
      </c>
      <c r="P1793" s="205"/>
      <c r="Q1793" s="205"/>
      <c r="R1793" s="205"/>
      <c r="S1793" s="206"/>
    </row>
    <row r="1794" spans="1:19" ht="29.1" customHeight="1">
      <c r="A1794" s="166">
        <v>1790</v>
      </c>
      <c r="B1794" s="206"/>
      <c r="C1794" s="206"/>
      <c r="D1794" s="206"/>
      <c r="E1794" s="206"/>
      <c r="F1794" s="206" t="s">
        <v>3224</v>
      </c>
      <c r="G1794" s="206" t="s">
        <v>3223</v>
      </c>
      <c r="H1794" s="158" t="s">
        <v>1782</v>
      </c>
      <c r="I1794" s="155" t="s">
        <v>55</v>
      </c>
      <c r="J1794" s="128">
        <v>2305.6</v>
      </c>
      <c r="K1794" s="128">
        <v>56</v>
      </c>
      <c r="L1794" s="128">
        <v>4700</v>
      </c>
      <c r="M1794" s="199">
        <f t="shared" si="30"/>
        <v>263200</v>
      </c>
      <c r="N1794" s="157" t="s">
        <v>3503</v>
      </c>
      <c r="O1794" s="157" t="s">
        <v>3995</v>
      </c>
      <c r="P1794" s="205"/>
      <c r="Q1794" s="205"/>
      <c r="R1794" s="205"/>
      <c r="S1794" s="206"/>
    </row>
    <row r="1795" spans="1:19" ht="29.1" customHeight="1">
      <c r="A1795" s="166">
        <v>1791</v>
      </c>
      <c r="B1795" s="206"/>
      <c r="C1795" s="206"/>
      <c r="D1795" s="206"/>
      <c r="E1795" s="206"/>
      <c r="F1795" s="206" t="s">
        <v>3224</v>
      </c>
      <c r="G1795" s="206" t="s">
        <v>3223</v>
      </c>
      <c r="H1795" s="158" t="s">
        <v>1663</v>
      </c>
      <c r="I1795" s="155" t="s">
        <v>55</v>
      </c>
      <c r="J1795" s="128">
        <v>23</v>
      </c>
      <c r="K1795" s="128">
        <v>23</v>
      </c>
      <c r="L1795" s="128">
        <v>4820</v>
      </c>
      <c r="M1795" s="199">
        <f t="shared" si="30"/>
        <v>110860</v>
      </c>
      <c r="N1795" s="157" t="s">
        <v>3480</v>
      </c>
      <c r="O1795" s="157">
        <v>1223</v>
      </c>
      <c r="P1795" s="205"/>
      <c r="Q1795" s="205"/>
      <c r="R1795" s="205"/>
      <c r="S1795" s="206"/>
    </row>
    <row r="1796" spans="1:19" ht="29.1" customHeight="1">
      <c r="A1796" s="166">
        <v>1792</v>
      </c>
      <c r="B1796" s="206"/>
      <c r="C1796" s="206"/>
      <c r="D1796" s="206"/>
      <c r="E1796" s="206"/>
      <c r="F1796" s="206" t="s">
        <v>3224</v>
      </c>
      <c r="G1796" s="206" t="s">
        <v>3223</v>
      </c>
      <c r="H1796" s="158" t="s">
        <v>797</v>
      </c>
      <c r="I1796" s="155" t="s">
        <v>55</v>
      </c>
      <c r="J1796" s="128">
        <v>126</v>
      </c>
      <c r="K1796" s="128">
        <v>126</v>
      </c>
      <c r="L1796" s="128">
        <v>5580</v>
      </c>
      <c r="M1796" s="199">
        <f t="shared" si="30"/>
        <v>703080</v>
      </c>
      <c r="N1796" s="157" t="s">
        <v>1820</v>
      </c>
      <c r="O1796" s="157">
        <v>0</v>
      </c>
      <c r="P1796" s="205"/>
      <c r="Q1796" s="205"/>
      <c r="R1796" s="205"/>
      <c r="S1796" s="206"/>
    </row>
    <row r="1797" spans="1:19" ht="29.1" customHeight="1">
      <c r="A1797" s="166">
        <v>1793</v>
      </c>
      <c r="B1797" s="206"/>
      <c r="C1797" s="206"/>
      <c r="D1797" s="206"/>
      <c r="E1797" s="206"/>
      <c r="F1797" s="206" t="s">
        <v>3224</v>
      </c>
      <c r="G1797" s="206" t="s">
        <v>3223</v>
      </c>
      <c r="H1797" s="158" t="s">
        <v>1624</v>
      </c>
      <c r="I1797" s="155" t="s">
        <v>55</v>
      </c>
      <c r="J1797" s="128">
        <v>6</v>
      </c>
      <c r="K1797" s="128">
        <v>6</v>
      </c>
      <c r="L1797" s="128">
        <v>4600</v>
      </c>
      <c r="M1797" s="199">
        <f t="shared" si="30"/>
        <v>27600</v>
      </c>
      <c r="N1797" s="157" t="s">
        <v>3502</v>
      </c>
      <c r="O1797" s="157" t="s">
        <v>2774</v>
      </c>
      <c r="P1797" s="205"/>
      <c r="Q1797" s="205"/>
      <c r="R1797" s="205"/>
      <c r="S1797" s="206"/>
    </row>
    <row r="1798" spans="1:19" ht="29.1" customHeight="1">
      <c r="A1798" s="166">
        <v>1794</v>
      </c>
      <c r="B1798" s="206"/>
      <c r="C1798" s="206"/>
      <c r="D1798" s="206"/>
      <c r="E1798" s="206"/>
      <c r="F1798" s="206" t="s">
        <v>3224</v>
      </c>
      <c r="G1798" s="206" t="s">
        <v>3223</v>
      </c>
      <c r="H1798" s="158" t="s">
        <v>1662</v>
      </c>
      <c r="I1798" s="155" t="s">
        <v>182</v>
      </c>
      <c r="J1798" s="128">
        <v>304</v>
      </c>
      <c r="K1798" s="128">
        <v>304</v>
      </c>
      <c r="L1798" s="128">
        <v>6280</v>
      </c>
      <c r="M1798" s="199">
        <f t="shared" si="30"/>
        <v>1909120</v>
      </c>
      <c r="N1798" s="157" t="s">
        <v>1963</v>
      </c>
      <c r="O1798" s="157">
        <v>0</v>
      </c>
      <c r="P1798" s="205"/>
      <c r="Q1798" s="205"/>
      <c r="R1798" s="205"/>
      <c r="S1798" s="206"/>
    </row>
    <row r="1799" spans="1:19" ht="29.1" customHeight="1">
      <c r="A1799" s="166">
        <v>1795</v>
      </c>
      <c r="B1799" s="206"/>
      <c r="C1799" s="206"/>
      <c r="D1799" s="206"/>
      <c r="E1799" s="206"/>
      <c r="F1799" s="206" t="s">
        <v>3224</v>
      </c>
      <c r="G1799" s="206" t="s">
        <v>3223</v>
      </c>
      <c r="H1799" s="158" t="s">
        <v>903</v>
      </c>
      <c r="I1799" s="155" t="s">
        <v>55</v>
      </c>
      <c r="J1799" s="128">
        <v>63</v>
      </c>
      <c r="K1799" s="128">
        <v>63</v>
      </c>
      <c r="L1799" s="128">
        <v>5480</v>
      </c>
      <c r="M1799" s="199">
        <f t="shared" si="30"/>
        <v>345240</v>
      </c>
      <c r="N1799" s="157" t="s">
        <v>3491</v>
      </c>
      <c r="O1799" s="157" t="s">
        <v>2772</v>
      </c>
      <c r="P1799" s="205"/>
      <c r="Q1799" s="205"/>
      <c r="R1799" s="205"/>
      <c r="S1799" s="206"/>
    </row>
    <row r="1800" spans="1:19" ht="29.1" customHeight="1">
      <c r="A1800" s="166">
        <v>1796</v>
      </c>
      <c r="B1800" s="206"/>
      <c r="C1800" s="206"/>
      <c r="D1800" s="206"/>
      <c r="E1800" s="206"/>
      <c r="F1800" s="206" t="s">
        <v>3224</v>
      </c>
      <c r="G1800" s="206" t="s">
        <v>3223</v>
      </c>
      <c r="H1800" s="158" t="s">
        <v>1696</v>
      </c>
      <c r="I1800" s="155" t="s">
        <v>55</v>
      </c>
      <c r="J1800" s="128">
        <v>43</v>
      </c>
      <c r="K1800" s="128">
        <v>43</v>
      </c>
      <c r="L1800" s="128">
        <v>5480</v>
      </c>
      <c r="M1800" s="199">
        <f t="shared" si="30"/>
        <v>235640</v>
      </c>
      <c r="N1800" s="157" t="s">
        <v>3276</v>
      </c>
      <c r="O1800" s="157">
        <v>331</v>
      </c>
      <c r="P1800" s="205"/>
      <c r="Q1800" s="205"/>
      <c r="R1800" s="205"/>
      <c r="S1800" s="206"/>
    </row>
    <row r="1801" spans="1:19" ht="29.1" customHeight="1">
      <c r="A1801" s="166">
        <v>1797</v>
      </c>
      <c r="B1801" s="206"/>
      <c r="C1801" s="206"/>
      <c r="D1801" s="206"/>
      <c r="E1801" s="206"/>
      <c r="F1801" s="206" t="s">
        <v>3224</v>
      </c>
      <c r="G1801" s="206" t="s">
        <v>3223</v>
      </c>
      <c r="H1801" s="158" t="s">
        <v>902</v>
      </c>
      <c r="I1801" s="155" t="s">
        <v>54</v>
      </c>
      <c r="J1801" s="128">
        <v>192</v>
      </c>
      <c r="K1801" s="128">
        <v>192</v>
      </c>
      <c r="L1801" s="128">
        <v>5480</v>
      </c>
      <c r="M1801" s="199">
        <f t="shared" si="30"/>
        <v>1052160</v>
      </c>
      <c r="N1801" s="157" t="s">
        <v>3377</v>
      </c>
      <c r="O1801" s="157" t="s">
        <v>3996</v>
      </c>
      <c r="P1801" s="205"/>
      <c r="Q1801" s="205"/>
      <c r="R1801" s="205"/>
      <c r="S1801" s="206"/>
    </row>
    <row r="1802" spans="1:19" ht="29.1" customHeight="1">
      <c r="A1802" s="166">
        <v>1798</v>
      </c>
      <c r="B1802" s="206"/>
      <c r="C1802" s="206"/>
      <c r="D1802" s="206"/>
      <c r="E1802" s="206"/>
      <c r="F1802" s="206" t="s">
        <v>3224</v>
      </c>
      <c r="G1802" s="206" t="s">
        <v>3223</v>
      </c>
      <c r="H1802" s="158" t="s">
        <v>1805</v>
      </c>
      <c r="I1802" s="155" t="s">
        <v>166</v>
      </c>
      <c r="J1802" s="128">
        <v>717</v>
      </c>
      <c r="K1802" s="128">
        <v>432</v>
      </c>
      <c r="L1802" s="128">
        <v>1650</v>
      </c>
      <c r="M1802" s="118"/>
      <c r="N1802" s="157" t="s">
        <v>1821</v>
      </c>
      <c r="O1802" s="157">
        <v>0</v>
      </c>
      <c r="P1802" s="205"/>
      <c r="Q1802" s="205"/>
      <c r="R1802" s="205"/>
      <c r="S1802" s="206"/>
    </row>
    <row r="1803" spans="1:19" ht="29.1" customHeight="1">
      <c r="A1803" s="166">
        <v>1799</v>
      </c>
      <c r="B1803" s="206"/>
      <c r="C1803" s="206"/>
      <c r="D1803" s="206"/>
      <c r="E1803" s="206"/>
      <c r="F1803" s="206" t="s">
        <v>3224</v>
      </c>
      <c r="G1803" s="206" t="s">
        <v>3223</v>
      </c>
      <c r="H1803" s="158" t="s">
        <v>1806</v>
      </c>
      <c r="I1803" s="155" t="s">
        <v>119</v>
      </c>
      <c r="J1803" s="128">
        <v>130.4</v>
      </c>
      <c r="K1803" s="128">
        <v>130</v>
      </c>
      <c r="L1803" s="128">
        <v>1650</v>
      </c>
      <c r="M1803" s="118"/>
      <c r="N1803" s="157" t="s">
        <v>1821</v>
      </c>
      <c r="O1803" s="157">
        <v>0</v>
      </c>
      <c r="P1803" s="205"/>
      <c r="Q1803" s="205"/>
      <c r="R1803" s="205"/>
      <c r="S1803" s="206"/>
    </row>
    <row r="1804" spans="1:19" ht="29.1" customHeight="1">
      <c r="A1804" s="166">
        <v>1800</v>
      </c>
      <c r="B1804" s="206"/>
      <c r="C1804" s="206"/>
      <c r="D1804" s="206"/>
      <c r="E1804" s="206"/>
      <c r="F1804" s="206" t="s">
        <v>3224</v>
      </c>
      <c r="G1804" s="206" t="s">
        <v>3223</v>
      </c>
      <c r="H1804" s="158" t="s">
        <v>1784</v>
      </c>
      <c r="I1804" s="155" t="s">
        <v>55</v>
      </c>
      <c r="J1804" s="128">
        <v>5624.1</v>
      </c>
      <c r="K1804" s="128">
        <v>3073</v>
      </c>
      <c r="L1804" s="128">
        <v>4700</v>
      </c>
      <c r="M1804" s="199">
        <f>K1804*L1804</f>
        <v>14443100</v>
      </c>
      <c r="N1804" s="157" t="s">
        <v>3488</v>
      </c>
      <c r="O1804" s="157" t="s">
        <v>2888</v>
      </c>
      <c r="P1804" s="205"/>
      <c r="Q1804" s="205"/>
      <c r="R1804" s="205"/>
      <c r="S1804" s="206"/>
    </row>
    <row r="1805" spans="1:19" ht="29.1" customHeight="1">
      <c r="A1805" s="166">
        <v>1801</v>
      </c>
      <c r="B1805" s="206"/>
      <c r="C1805" s="206"/>
      <c r="D1805" s="206"/>
      <c r="E1805" s="206"/>
      <c r="F1805" s="206" t="s">
        <v>3224</v>
      </c>
      <c r="G1805" s="206" t="s">
        <v>3223</v>
      </c>
      <c r="H1805" s="158" t="s">
        <v>1783</v>
      </c>
      <c r="I1805" s="155" t="s">
        <v>55</v>
      </c>
      <c r="J1805" s="128">
        <v>3228.3</v>
      </c>
      <c r="K1805" s="128">
        <v>2365</v>
      </c>
      <c r="L1805" s="128">
        <v>4700</v>
      </c>
      <c r="M1805" s="199">
        <f>K1805*L1805</f>
        <v>11115500</v>
      </c>
      <c r="N1805" s="157" t="s">
        <v>3488</v>
      </c>
      <c r="O1805" s="157" t="s">
        <v>2888</v>
      </c>
      <c r="P1805" s="205"/>
      <c r="Q1805" s="205"/>
      <c r="R1805" s="205"/>
      <c r="S1805" s="206"/>
    </row>
    <row r="1806" spans="1:19" ht="29.1" customHeight="1">
      <c r="A1806" s="166">
        <v>1802</v>
      </c>
      <c r="B1806" s="206"/>
      <c r="C1806" s="206"/>
      <c r="D1806" s="206"/>
      <c r="E1806" s="206"/>
      <c r="F1806" s="206" t="s">
        <v>3224</v>
      </c>
      <c r="G1806" s="206" t="s">
        <v>3223</v>
      </c>
      <c r="H1806" s="158" t="s">
        <v>1765</v>
      </c>
      <c r="I1806" s="155" t="s">
        <v>55</v>
      </c>
      <c r="J1806" s="128">
        <v>3323</v>
      </c>
      <c r="K1806" s="128">
        <v>1362</v>
      </c>
      <c r="L1806" s="128">
        <v>4700</v>
      </c>
      <c r="M1806" s="199">
        <f>K1806*L1806</f>
        <v>6401400</v>
      </c>
      <c r="N1806" s="157" t="s">
        <v>3501</v>
      </c>
      <c r="O1806" s="157" t="s">
        <v>2871</v>
      </c>
      <c r="P1806" s="205"/>
      <c r="Q1806" s="205"/>
      <c r="R1806" s="205"/>
      <c r="S1806" s="206"/>
    </row>
    <row r="1807" spans="1:19" ht="29.1" customHeight="1">
      <c r="A1807" s="166">
        <v>1803</v>
      </c>
      <c r="B1807" s="206"/>
      <c r="C1807" s="206"/>
      <c r="D1807" s="206"/>
      <c r="E1807" s="206"/>
      <c r="F1807" s="206" t="s">
        <v>3224</v>
      </c>
      <c r="G1807" s="206" t="s">
        <v>3223</v>
      </c>
      <c r="H1807" s="158" t="s">
        <v>1764</v>
      </c>
      <c r="I1807" s="155" t="s">
        <v>55</v>
      </c>
      <c r="J1807" s="128">
        <v>1711.5</v>
      </c>
      <c r="K1807" s="128">
        <v>1711</v>
      </c>
      <c r="L1807" s="128">
        <v>4700</v>
      </c>
      <c r="M1807" s="199">
        <f>K1807*L1807</f>
        <v>8041700</v>
      </c>
      <c r="N1807" s="157" t="s">
        <v>3354</v>
      </c>
      <c r="O1807" s="157" t="s">
        <v>2722</v>
      </c>
      <c r="P1807" s="205"/>
      <c r="Q1807" s="205"/>
      <c r="R1807" s="205"/>
      <c r="S1807" s="206"/>
    </row>
    <row r="1808" spans="1:19" ht="29.1" customHeight="1">
      <c r="A1808" s="166">
        <v>1804</v>
      </c>
      <c r="B1808" s="206"/>
      <c r="C1808" s="206"/>
      <c r="D1808" s="206"/>
      <c r="E1808" s="206"/>
      <c r="F1808" s="206" t="s">
        <v>3224</v>
      </c>
      <c r="G1808" s="206" t="s">
        <v>3223</v>
      </c>
      <c r="H1808" s="158" t="s">
        <v>1799</v>
      </c>
      <c r="I1808" s="155" t="s">
        <v>119</v>
      </c>
      <c r="J1808" s="128">
        <v>1167.0999999999999</v>
      </c>
      <c r="K1808" s="128">
        <v>262</v>
      </c>
      <c r="L1808" s="128">
        <v>1650</v>
      </c>
      <c r="M1808" s="199"/>
      <c r="N1808" s="157" t="s">
        <v>1821</v>
      </c>
      <c r="O1808" s="157">
        <v>0</v>
      </c>
      <c r="P1808" s="205"/>
      <c r="Q1808" s="205"/>
      <c r="R1808" s="205"/>
      <c r="S1808" s="206"/>
    </row>
    <row r="1809" spans="1:19" ht="29.1" customHeight="1">
      <c r="A1809" s="166">
        <v>1805</v>
      </c>
      <c r="B1809" s="206"/>
      <c r="C1809" s="206"/>
      <c r="D1809" s="206"/>
      <c r="E1809" s="206"/>
      <c r="F1809" s="206" t="s">
        <v>3224</v>
      </c>
      <c r="G1809" s="206" t="s">
        <v>3223</v>
      </c>
      <c r="H1809" s="158" t="s">
        <v>1800</v>
      </c>
      <c r="I1809" s="155" t="s">
        <v>166</v>
      </c>
      <c r="J1809" s="128">
        <v>269.39999999999998</v>
      </c>
      <c r="K1809" s="128">
        <v>54</v>
      </c>
      <c r="L1809" s="128">
        <v>1650</v>
      </c>
      <c r="M1809" s="199"/>
      <c r="N1809" s="157" t="s">
        <v>1821</v>
      </c>
      <c r="O1809" s="157">
        <v>0</v>
      </c>
      <c r="P1809" s="205"/>
      <c r="Q1809" s="205"/>
      <c r="R1809" s="205"/>
      <c r="S1809" s="206"/>
    </row>
    <row r="1810" spans="1:19" ht="29.1" customHeight="1">
      <c r="A1810" s="166">
        <v>1806</v>
      </c>
      <c r="B1810" s="206"/>
      <c r="C1810" s="206"/>
      <c r="D1810" s="206"/>
      <c r="E1810" s="206"/>
      <c r="F1810" s="206" t="s">
        <v>3224</v>
      </c>
      <c r="G1810" s="206" t="s">
        <v>3223</v>
      </c>
      <c r="H1810" s="158" t="s">
        <v>1801</v>
      </c>
      <c r="I1810" s="155" t="s">
        <v>119</v>
      </c>
      <c r="J1810" s="128">
        <v>5432.6</v>
      </c>
      <c r="K1810" s="128">
        <v>319</v>
      </c>
      <c r="L1810" s="128">
        <v>1650</v>
      </c>
      <c r="M1810" s="199"/>
      <c r="N1810" s="157" t="s">
        <v>1821</v>
      </c>
      <c r="O1810" s="157">
        <v>0</v>
      </c>
      <c r="P1810" s="205"/>
      <c r="Q1810" s="205"/>
      <c r="R1810" s="205"/>
      <c r="S1810" s="206"/>
    </row>
    <row r="1811" spans="1:19" ht="29.1" customHeight="1">
      <c r="A1811" s="166">
        <v>1807</v>
      </c>
      <c r="B1811" s="206"/>
      <c r="C1811" s="206"/>
      <c r="D1811" s="206"/>
      <c r="E1811" s="206"/>
      <c r="F1811" s="206" t="s">
        <v>3224</v>
      </c>
      <c r="G1811" s="206" t="s">
        <v>3223</v>
      </c>
      <c r="H1811" s="158" t="s">
        <v>1802</v>
      </c>
      <c r="I1811" s="155" t="s">
        <v>166</v>
      </c>
      <c r="J1811" s="128">
        <v>4833.7</v>
      </c>
      <c r="K1811" s="128">
        <v>1708</v>
      </c>
      <c r="L1811" s="128">
        <v>1650</v>
      </c>
      <c r="M1811" s="199"/>
      <c r="N1811" s="157" t="s">
        <v>1821</v>
      </c>
      <c r="O1811" s="157">
        <v>0</v>
      </c>
      <c r="P1811" s="205"/>
      <c r="Q1811" s="205"/>
      <c r="R1811" s="205"/>
      <c r="S1811" s="206"/>
    </row>
    <row r="1812" spans="1:19" ht="29.1" customHeight="1">
      <c r="A1812" s="166">
        <v>1808</v>
      </c>
      <c r="B1812" s="206"/>
      <c r="C1812" s="206"/>
      <c r="D1812" s="206"/>
      <c r="E1812" s="206"/>
      <c r="F1812" s="206" t="s">
        <v>3224</v>
      </c>
      <c r="G1812" s="206" t="s">
        <v>3223</v>
      </c>
      <c r="H1812" s="158" t="s">
        <v>1766</v>
      </c>
      <c r="I1812" s="155" t="s">
        <v>55</v>
      </c>
      <c r="J1812" s="128">
        <v>1410.8</v>
      </c>
      <c r="K1812" s="128">
        <v>572</v>
      </c>
      <c r="L1812" s="128">
        <v>4700</v>
      </c>
      <c r="M1812" s="199">
        <f t="shared" ref="M1812:M1822" si="31">K1812*L1812</f>
        <v>2688400</v>
      </c>
      <c r="N1812" s="157" t="s">
        <v>3500</v>
      </c>
      <c r="O1812" s="157" t="s">
        <v>2862</v>
      </c>
      <c r="P1812" s="205"/>
      <c r="Q1812" s="205"/>
      <c r="R1812" s="205"/>
      <c r="S1812" s="206"/>
    </row>
    <row r="1813" spans="1:19" ht="29.1" customHeight="1">
      <c r="A1813" s="166">
        <v>1809</v>
      </c>
      <c r="B1813" s="206"/>
      <c r="C1813" s="206"/>
      <c r="D1813" s="206"/>
      <c r="E1813" s="206"/>
      <c r="F1813" s="206" t="s">
        <v>3224</v>
      </c>
      <c r="G1813" s="206" t="s">
        <v>3223</v>
      </c>
      <c r="H1813" s="158" t="s">
        <v>1767</v>
      </c>
      <c r="I1813" s="155" t="s">
        <v>55</v>
      </c>
      <c r="J1813" s="128">
        <v>1313.8</v>
      </c>
      <c r="K1813" s="128">
        <v>532</v>
      </c>
      <c r="L1813" s="128">
        <v>4700</v>
      </c>
      <c r="M1813" s="199">
        <f t="shared" si="31"/>
        <v>2500400</v>
      </c>
      <c r="N1813" s="157" t="s">
        <v>3499</v>
      </c>
      <c r="O1813" s="157" t="s">
        <v>2878</v>
      </c>
      <c r="P1813" s="205"/>
      <c r="Q1813" s="205"/>
      <c r="R1813" s="205"/>
      <c r="S1813" s="206"/>
    </row>
    <row r="1814" spans="1:19" ht="29.1" customHeight="1">
      <c r="A1814" s="166">
        <v>1810</v>
      </c>
      <c r="B1814" s="206"/>
      <c r="C1814" s="206"/>
      <c r="D1814" s="206"/>
      <c r="E1814" s="206"/>
      <c r="F1814" s="206" t="s">
        <v>3224</v>
      </c>
      <c r="G1814" s="206" t="s">
        <v>3223</v>
      </c>
      <c r="H1814" s="158" t="s">
        <v>1768</v>
      </c>
      <c r="I1814" s="155" t="s">
        <v>55</v>
      </c>
      <c r="J1814" s="128">
        <v>1817.6</v>
      </c>
      <c r="K1814" s="128">
        <v>641</v>
      </c>
      <c r="L1814" s="128">
        <v>4700</v>
      </c>
      <c r="M1814" s="199">
        <f t="shared" si="31"/>
        <v>3012700</v>
      </c>
      <c r="N1814" s="157" t="s">
        <v>3498</v>
      </c>
      <c r="O1814" s="157" t="s">
        <v>2702</v>
      </c>
      <c r="P1814" s="205"/>
      <c r="Q1814" s="205"/>
      <c r="R1814" s="205"/>
      <c r="S1814" s="206"/>
    </row>
    <row r="1815" spans="1:19" ht="29.1" customHeight="1">
      <c r="A1815" s="166">
        <v>1811</v>
      </c>
      <c r="B1815" s="206"/>
      <c r="C1815" s="206"/>
      <c r="D1815" s="206"/>
      <c r="E1815" s="206"/>
      <c r="F1815" s="206" t="s">
        <v>3224</v>
      </c>
      <c r="G1815" s="206" t="s">
        <v>3223</v>
      </c>
      <c r="H1815" s="158" t="s">
        <v>1769</v>
      </c>
      <c r="I1815" s="155" t="s">
        <v>55</v>
      </c>
      <c r="J1815" s="128">
        <v>839.5</v>
      </c>
      <c r="K1815" s="128">
        <v>254</v>
      </c>
      <c r="L1815" s="128">
        <v>4700</v>
      </c>
      <c r="M1815" s="199">
        <f t="shared" si="31"/>
        <v>1193800</v>
      </c>
      <c r="N1815" s="157" t="s">
        <v>3497</v>
      </c>
      <c r="O1815" s="157" t="s">
        <v>2874</v>
      </c>
      <c r="P1815" s="205"/>
      <c r="Q1815" s="205"/>
      <c r="R1815" s="205"/>
      <c r="S1815" s="206"/>
    </row>
    <row r="1816" spans="1:19" ht="29.1" customHeight="1">
      <c r="A1816" s="166">
        <v>1812</v>
      </c>
      <c r="B1816" s="206"/>
      <c r="C1816" s="206"/>
      <c r="D1816" s="206"/>
      <c r="E1816" s="206"/>
      <c r="F1816" s="206" t="s">
        <v>3224</v>
      </c>
      <c r="G1816" s="206" t="s">
        <v>3223</v>
      </c>
      <c r="H1816" s="158" t="s">
        <v>1770</v>
      </c>
      <c r="I1816" s="155" t="s">
        <v>55</v>
      </c>
      <c r="J1816" s="128">
        <v>1269.2</v>
      </c>
      <c r="K1816" s="128">
        <v>328</v>
      </c>
      <c r="L1816" s="128">
        <v>4700</v>
      </c>
      <c r="M1816" s="199">
        <f t="shared" si="31"/>
        <v>1541600</v>
      </c>
      <c r="N1816" s="157" t="s">
        <v>3497</v>
      </c>
      <c r="O1816" s="157" t="s">
        <v>2874</v>
      </c>
      <c r="P1816" s="205"/>
      <c r="Q1816" s="205"/>
      <c r="R1816" s="205"/>
      <c r="S1816" s="206"/>
    </row>
    <row r="1817" spans="1:19" ht="29.1" customHeight="1">
      <c r="A1817" s="166">
        <v>1813</v>
      </c>
      <c r="B1817" s="206"/>
      <c r="C1817" s="206"/>
      <c r="D1817" s="206"/>
      <c r="E1817" s="206"/>
      <c r="F1817" s="206" t="s">
        <v>3224</v>
      </c>
      <c r="G1817" s="206" t="s">
        <v>3223</v>
      </c>
      <c r="H1817" s="158" t="s">
        <v>1771</v>
      </c>
      <c r="I1817" s="155" t="s">
        <v>55</v>
      </c>
      <c r="J1817" s="128">
        <v>1919.1</v>
      </c>
      <c r="K1817" s="128">
        <v>371</v>
      </c>
      <c r="L1817" s="128">
        <v>4700</v>
      </c>
      <c r="M1817" s="199">
        <f t="shared" si="31"/>
        <v>1743700</v>
      </c>
      <c r="N1817" s="157" t="s">
        <v>3342</v>
      </c>
      <c r="O1817" s="157" t="s">
        <v>3997</v>
      </c>
      <c r="P1817" s="205"/>
      <c r="Q1817" s="205"/>
      <c r="R1817" s="205"/>
      <c r="S1817" s="206"/>
    </row>
    <row r="1818" spans="1:19" ht="29.1" customHeight="1">
      <c r="A1818" s="166">
        <v>1814</v>
      </c>
      <c r="B1818" s="206"/>
      <c r="C1818" s="206"/>
      <c r="D1818" s="206"/>
      <c r="E1818" s="206"/>
      <c r="F1818" s="206" t="s">
        <v>3224</v>
      </c>
      <c r="G1818" s="206" t="s">
        <v>3223</v>
      </c>
      <c r="H1818" s="158" t="s">
        <v>1772</v>
      </c>
      <c r="I1818" s="155" t="s">
        <v>55</v>
      </c>
      <c r="J1818" s="128">
        <v>2972.5</v>
      </c>
      <c r="K1818" s="128">
        <v>249</v>
      </c>
      <c r="L1818" s="128">
        <v>4700</v>
      </c>
      <c r="M1818" s="199">
        <f t="shared" si="31"/>
        <v>1170300</v>
      </c>
      <c r="N1818" s="157" t="s">
        <v>3496</v>
      </c>
      <c r="O1818" s="157" t="s">
        <v>2713</v>
      </c>
      <c r="P1818" s="205"/>
      <c r="Q1818" s="205"/>
      <c r="R1818" s="205"/>
      <c r="S1818" s="206"/>
    </row>
    <row r="1819" spans="1:19" ht="29.1" customHeight="1">
      <c r="A1819" s="166">
        <v>1815</v>
      </c>
      <c r="B1819" s="206"/>
      <c r="C1819" s="206"/>
      <c r="D1819" s="206"/>
      <c r="E1819" s="206"/>
      <c r="F1819" s="206" t="s">
        <v>3224</v>
      </c>
      <c r="G1819" s="206" t="s">
        <v>3223</v>
      </c>
      <c r="H1819" s="158" t="s">
        <v>2999</v>
      </c>
      <c r="I1819" s="155" t="s">
        <v>55</v>
      </c>
      <c r="J1819" s="128">
        <v>518.20000000000005</v>
      </c>
      <c r="K1819" s="128">
        <v>2</v>
      </c>
      <c r="L1819" s="128">
        <v>4700</v>
      </c>
      <c r="M1819" s="199">
        <f t="shared" si="31"/>
        <v>9400</v>
      </c>
      <c r="N1819" s="157" t="s">
        <v>3496</v>
      </c>
      <c r="O1819" s="157" t="s">
        <v>2884</v>
      </c>
      <c r="P1819" s="205"/>
      <c r="Q1819" s="205"/>
      <c r="R1819" s="205"/>
      <c r="S1819" s="206"/>
    </row>
    <row r="1820" spans="1:19" ht="29.1" customHeight="1">
      <c r="A1820" s="166">
        <v>1816</v>
      </c>
      <c r="B1820" s="206"/>
      <c r="C1820" s="206"/>
      <c r="D1820" s="206"/>
      <c r="E1820" s="206"/>
      <c r="F1820" s="206" t="s">
        <v>3224</v>
      </c>
      <c r="G1820" s="206" t="s">
        <v>3223</v>
      </c>
      <c r="H1820" s="158" t="s">
        <v>1773</v>
      </c>
      <c r="I1820" s="155" t="s">
        <v>55</v>
      </c>
      <c r="J1820" s="128">
        <v>3470.2</v>
      </c>
      <c r="K1820" s="128">
        <v>3387</v>
      </c>
      <c r="L1820" s="128">
        <v>4700</v>
      </c>
      <c r="M1820" s="199">
        <f t="shared" si="31"/>
        <v>15918900</v>
      </c>
      <c r="N1820" s="157" t="s">
        <v>3495</v>
      </c>
      <c r="O1820" s="157" t="s">
        <v>2776</v>
      </c>
      <c r="P1820" s="205"/>
      <c r="Q1820" s="205"/>
      <c r="R1820" s="205"/>
      <c r="S1820" s="206"/>
    </row>
    <row r="1821" spans="1:19" ht="29.1" customHeight="1">
      <c r="A1821" s="166">
        <v>1817</v>
      </c>
      <c r="B1821" s="206"/>
      <c r="C1821" s="206"/>
      <c r="D1821" s="206"/>
      <c r="E1821" s="206"/>
      <c r="F1821" s="206" t="s">
        <v>3224</v>
      </c>
      <c r="G1821" s="206" t="s">
        <v>3223</v>
      </c>
      <c r="H1821" s="158" t="s">
        <v>1774</v>
      </c>
      <c r="I1821" s="155" t="s">
        <v>55</v>
      </c>
      <c r="J1821" s="128">
        <v>1629.3</v>
      </c>
      <c r="K1821" s="128">
        <v>1270</v>
      </c>
      <c r="L1821" s="128">
        <v>4700</v>
      </c>
      <c r="M1821" s="199">
        <f t="shared" si="31"/>
        <v>5969000</v>
      </c>
      <c r="N1821" s="157" t="s">
        <v>3494</v>
      </c>
      <c r="O1821" s="157" t="s">
        <v>1970</v>
      </c>
      <c r="P1821" s="205"/>
      <c r="Q1821" s="205"/>
      <c r="R1821" s="205"/>
      <c r="S1821" s="206"/>
    </row>
    <row r="1822" spans="1:19" ht="29.1" customHeight="1">
      <c r="A1822" s="166">
        <v>1818</v>
      </c>
      <c r="B1822" s="206"/>
      <c r="C1822" s="206"/>
      <c r="D1822" s="206"/>
      <c r="E1822" s="206"/>
      <c r="F1822" s="206" t="s">
        <v>3224</v>
      </c>
      <c r="G1822" s="206" t="s">
        <v>3223</v>
      </c>
      <c r="H1822" s="158" t="s">
        <v>1775</v>
      </c>
      <c r="I1822" s="155" t="s">
        <v>55</v>
      </c>
      <c r="J1822" s="128">
        <v>2622.7</v>
      </c>
      <c r="K1822" s="128">
        <v>1859</v>
      </c>
      <c r="L1822" s="128">
        <v>4700</v>
      </c>
      <c r="M1822" s="199">
        <f t="shared" si="31"/>
        <v>8737300</v>
      </c>
      <c r="N1822" s="157" t="s">
        <v>3276</v>
      </c>
      <c r="O1822" s="157" t="s">
        <v>2846</v>
      </c>
      <c r="P1822" s="205"/>
      <c r="Q1822" s="205"/>
      <c r="R1822" s="205"/>
      <c r="S1822" s="206"/>
    </row>
    <row r="1823" spans="1:19" ht="29.1" customHeight="1">
      <c r="A1823" s="166">
        <v>1819</v>
      </c>
      <c r="B1823" s="206"/>
      <c r="C1823" s="206"/>
      <c r="D1823" s="206"/>
      <c r="E1823" s="206"/>
      <c r="F1823" s="206" t="s">
        <v>3224</v>
      </c>
      <c r="G1823" s="206" t="s">
        <v>3223</v>
      </c>
      <c r="H1823" s="158" t="s">
        <v>1803</v>
      </c>
      <c r="I1823" s="155" t="s">
        <v>166</v>
      </c>
      <c r="J1823" s="128">
        <v>605.6</v>
      </c>
      <c r="K1823" s="128">
        <v>404</v>
      </c>
      <c r="L1823" s="128">
        <v>1650</v>
      </c>
      <c r="M1823" s="199"/>
      <c r="N1823" s="157" t="s">
        <v>1821</v>
      </c>
      <c r="O1823" s="157">
        <v>0</v>
      </c>
      <c r="P1823" s="205"/>
      <c r="Q1823" s="205"/>
      <c r="R1823" s="205"/>
      <c r="S1823" s="206"/>
    </row>
    <row r="1824" spans="1:19" ht="29.1" customHeight="1">
      <c r="A1824" s="166">
        <v>1820</v>
      </c>
      <c r="B1824" s="206"/>
      <c r="C1824" s="206"/>
      <c r="D1824" s="206"/>
      <c r="E1824" s="206"/>
      <c r="F1824" s="206" t="s">
        <v>3224</v>
      </c>
      <c r="G1824" s="206" t="s">
        <v>3223</v>
      </c>
      <c r="H1824" s="158" t="s">
        <v>1776</v>
      </c>
      <c r="I1824" s="155" t="s">
        <v>55</v>
      </c>
      <c r="J1824" s="128">
        <v>1971.9</v>
      </c>
      <c r="K1824" s="128">
        <v>1166</v>
      </c>
      <c r="L1824" s="128">
        <v>4700</v>
      </c>
      <c r="M1824" s="199">
        <f>K1824*L1824</f>
        <v>5480200</v>
      </c>
      <c r="N1824" s="157" t="s">
        <v>3493</v>
      </c>
      <c r="O1824" s="157" t="s">
        <v>2724</v>
      </c>
      <c r="P1824" s="205"/>
      <c r="Q1824" s="205"/>
      <c r="R1824" s="205"/>
      <c r="S1824" s="206"/>
    </row>
    <row r="1825" spans="1:19" ht="29.1" customHeight="1">
      <c r="A1825" s="166">
        <v>1821</v>
      </c>
      <c r="B1825" s="206"/>
      <c r="C1825" s="206"/>
      <c r="D1825" s="206"/>
      <c r="E1825" s="206"/>
      <c r="F1825" s="206" t="s">
        <v>3224</v>
      </c>
      <c r="G1825" s="206" t="s">
        <v>3223</v>
      </c>
      <c r="H1825" s="158" t="s">
        <v>1777</v>
      </c>
      <c r="I1825" s="155" t="s">
        <v>55</v>
      </c>
      <c r="J1825" s="128">
        <v>2443.1999999999998</v>
      </c>
      <c r="K1825" s="128">
        <v>1070</v>
      </c>
      <c r="L1825" s="128">
        <v>4700</v>
      </c>
      <c r="M1825" s="199">
        <f>K1825*L1825</f>
        <v>5029000</v>
      </c>
      <c r="N1825" s="157" t="s">
        <v>3492</v>
      </c>
      <c r="O1825" s="157" t="s">
        <v>2886</v>
      </c>
      <c r="P1825" s="205"/>
      <c r="Q1825" s="205"/>
      <c r="R1825" s="205"/>
      <c r="S1825" s="206"/>
    </row>
    <row r="1826" spans="1:19" ht="29.1" customHeight="1">
      <c r="A1826" s="166">
        <v>1822</v>
      </c>
      <c r="B1826" s="206"/>
      <c r="C1826" s="206"/>
      <c r="D1826" s="206"/>
      <c r="E1826" s="206"/>
      <c r="F1826" s="206" t="s">
        <v>3224</v>
      </c>
      <c r="G1826" s="206" t="s">
        <v>3223</v>
      </c>
      <c r="H1826" s="158" t="s">
        <v>1778</v>
      </c>
      <c r="I1826" s="155" t="s">
        <v>55</v>
      </c>
      <c r="J1826" s="128">
        <v>1430.7</v>
      </c>
      <c r="K1826" s="128">
        <v>448</v>
      </c>
      <c r="L1826" s="128">
        <v>4700</v>
      </c>
      <c r="M1826" s="199">
        <f>K1826*L1826</f>
        <v>2105600</v>
      </c>
      <c r="N1826" s="157" t="s">
        <v>3431</v>
      </c>
      <c r="O1826" s="157" t="s">
        <v>2745</v>
      </c>
      <c r="P1826" s="205"/>
      <c r="Q1826" s="205"/>
      <c r="R1826" s="205"/>
      <c r="S1826" s="206"/>
    </row>
    <row r="1827" spans="1:19" ht="29.1" customHeight="1">
      <c r="A1827" s="166">
        <v>1823</v>
      </c>
      <c r="B1827" s="206"/>
      <c r="C1827" s="206"/>
      <c r="D1827" s="206"/>
      <c r="E1827" s="206"/>
      <c r="F1827" s="206" t="s">
        <v>3224</v>
      </c>
      <c r="G1827" s="206" t="s">
        <v>3223</v>
      </c>
      <c r="H1827" s="158" t="s">
        <v>3023</v>
      </c>
      <c r="I1827" s="155" t="s">
        <v>166</v>
      </c>
      <c r="J1827" s="128">
        <v>949.3</v>
      </c>
      <c r="K1827" s="128">
        <v>113</v>
      </c>
      <c r="L1827" s="128">
        <v>1650</v>
      </c>
      <c r="M1827" s="199"/>
      <c r="N1827" s="157" t="s">
        <v>1821</v>
      </c>
      <c r="O1827" s="157">
        <v>0</v>
      </c>
      <c r="P1827" s="205"/>
      <c r="Q1827" s="205"/>
      <c r="R1827" s="205"/>
      <c r="S1827" s="206"/>
    </row>
    <row r="1828" spans="1:19" ht="29.1" customHeight="1">
      <c r="A1828" s="166">
        <v>1824</v>
      </c>
      <c r="B1828" s="206"/>
      <c r="C1828" s="206"/>
      <c r="D1828" s="206"/>
      <c r="E1828" s="206"/>
      <c r="F1828" s="206" t="s">
        <v>3224</v>
      </c>
      <c r="G1828" s="206" t="s">
        <v>3223</v>
      </c>
      <c r="H1828" s="158" t="s">
        <v>1779</v>
      </c>
      <c r="I1828" s="155" t="s">
        <v>55</v>
      </c>
      <c r="J1828" s="128">
        <v>2411.4</v>
      </c>
      <c r="K1828" s="128">
        <v>438</v>
      </c>
      <c r="L1828" s="128">
        <v>4700</v>
      </c>
      <c r="M1828" s="199">
        <f>K1828*L1828</f>
        <v>2058600</v>
      </c>
      <c r="N1828" s="157" t="s">
        <v>3491</v>
      </c>
      <c r="O1828" s="157" t="s">
        <v>2739</v>
      </c>
      <c r="P1828" s="205"/>
      <c r="Q1828" s="205"/>
      <c r="R1828" s="205"/>
      <c r="S1828" s="206"/>
    </row>
    <row r="1829" spans="1:19" ht="29.1" customHeight="1">
      <c r="A1829" s="166">
        <v>1825</v>
      </c>
      <c r="B1829" s="206"/>
      <c r="C1829" s="206"/>
      <c r="D1829" s="206"/>
      <c r="E1829" s="206"/>
      <c r="F1829" s="206" t="s">
        <v>3224</v>
      </c>
      <c r="G1829" s="206" t="s">
        <v>3223</v>
      </c>
      <c r="H1829" s="158" t="s">
        <v>3028</v>
      </c>
      <c r="I1829" s="155" t="s">
        <v>119</v>
      </c>
      <c r="J1829" s="128">
        <v>2000.3</v>
      </c>
      <c r="K1829" s="128">
        <v>53</v>
      </c>
      <c r="L1829" s="128">
        <v>1650</v>
      </c>
      <c r="M1829" s="118"/>
      <c r="N1829" s="157" t="s">
        <v>1821</v>
      </c>
      <c r="O1829" s="157">
        <v>0</v>
      </c>
      <c r="P1829" s="205"/>
      <c r="Q1829" s="205"/>
      <c r="R1829" s="205"/>
      <c r="S1829" s="206"/>
    </row>
    <row r="1830" spans="1:19" ht="29.1" customHeight="1">
      <c r="A1830" s="166">
        <v>1826</v>
      </c>
      <c r="B1830" s="206"/>
      <c r="C1830" s="206"/>
      <c r="D1830" s="206"/>
      <c r="E1830" s="206"/>
      <c r="F1830" s="206" t="s">
        <v>3224</v>
      </c>
      <c r="G1830" s="206" t="s">
        <v>3223</v>
      </c>
      <c r="H1830" s="158" t="s">
        <v>3027</v>
      </c>
      <c r="I1830" s="155" t="s">
        <v>166</v>
      </c>
      <c r="J1830" s="128">
        <v>1093.9000000000001</v>
      </c>
      <c r="K1830" s="128">
        <v>23</v>
      </c>
      <c r="L1830" s="128">
        <v>1650</v>
      </c>
      <c r="M1830" s="118"/>
      <c r="N1830" s="157" t="s">
        <v>1821</v>
      </c>
      <c r="O1830" s="157">
        <v>0</v>
      </c>
      <c r="P1830" s="205"/>
      <c r="Q1830" s="205"/>
      <c r="R1830" s="205"/>
      <c r="S1830" s="206"/>
    </row>
    <row r="1831" spans="1:19" ht="29.1" customHeight="1">
      <c r="A1831" s="166">
        <v>1827</v>
      </c>
      <c r="B1831" s="206"/>
      <c r="C1831" s="206"/>
      <c r="D1831" s="206"/>
      <c r="E1831" s="206"/>
      <c r="F1831" s="206" t="s">
        <v>3224</v>
      </c>
      <c r="G1831" s="206" t="s">
        <v>3223</v>
      </c>
      <c r="H1831" s="158" t="s">
        <v>1792</v>
      </c>
      <c r="I1831" s="155" t="s">
        <v>55</v>
      </c>
      <c r="J1831" s="128">
        <v>3169.9</v>
      </c>
      <c r="K1831" s="128">
        <v>141</v>
      </c>
      <c r="L1831" s="128">
        <v>4700</v>
      </c>
      <c r="M1831" s="199">
        <f>K1831*L1831</f>
        <v>662700</v>
      </c>
      <c r="N1831" s="157" t="s">
        <v>1818</v>
      </c>
      <c r="O1831" s="157" t="s">
        <v>1858</v>
      </c>
      <c r="P1831" s="205"/>
      <c r="Q1831" s="205"/>
      <c r="R1831" s="205"/>
      <c r="S1831" s="206"/>
    </row>
    <row r="1832" spans="1:19" ht="29.1" customHeight="1">
      <c r="A1832" s="166">
        <v>1828</v>
      </c>
      <c r="B1832" s="206"/>
      <c r="C1832" s="206"/>
      <c r="D1832" s="206"/>
      <c r="E1832" s="206"/>
      <c r="F1832" s="206" t="s">
        <v>3224</v>
      </c>
      <c r="G1832" s="206" t="s">
        <v>3223</v>
      </c>
      <c r="H1832" s="158" t="s">
        <v>1804</v>
      </c>
      <c r="I1832" s="155" t="s">
        <v>166</v>
      </c>
      <c r="J1832" s="128">
        <v>521.4</v>
      </c>
      <c r="K1832" s="128">
        <v>521</v>
      </c>
      <c r="L1832" s="128">
        <v>1650</v>
      </c>
      <c r="M1832" s="199"/>
      <c r="N1832" s="157" t="s">
        <v>1821</v>
      </c>
      <c r="O1832" s="157">
        <v>0</v>
      </c>
      <c r="P1832" s="205"/>
      <c r="Q1832" s="205"/>
      <c r="R1832" s="205"/>
      <c r="S1832" s="206"/>
    </row>
    <row r="1833" spans="1:19" ht="29.1" customHeight="1">
      <c r="A1833" s="166">
        <v>1829</v>
      </c>
      <c r="B1833" s="206"/>
      <c r="C1833" s="206"/>
      <c r="D1833" s="206"/>
      <c r="E1833" s="206"/>
      <c r="F1833" s="206" t="s">
        <v>3224</v>
      </c>
      <c r="G1833" s="206" t="s">
        <v>3223</v>
      </c>
      <c r="H1833" s="158" t="s">
        <v>1514</v>
      </c>
      <c r="I1833" s="155" t="s">
        <v>55</v>
      </c>
      <c r="J1833" s="128">
        <v>66</v>
      </c>
      <c r="K1833" s="128">
        <v>66</v>
      </c>
      <c r="L1833" s="128">
        <v>5480</v>
      </c>
      <c r="M1833" s="199">
        <f t="shared" ref="M1833:M1846" si="32">K1833*L1833</f>
        <v>361680</v>
      </c>
      <c r="N1833" s="157" t="s">
        <v>3490</v>
      </c>
      <c r="O1833" s="157" t="s">
        <v>2831</v>
      </c>
      <c r="P1833" s="205"/>
      <c r="Q1833" s="205"/>
      <c r="R1833" s="205"/>
      <c r="S1833" s="206"/>
    </row>
    <row r="1834" spans="1:19" ht="29.1" customHeight="1">
      <c r="A1834" s="166">
        <v>1830</v>
      </c>
      <c r="B1834" s="206"/>
      <c r="C1834" s="206"/>
      <c r="D1834" s="206"/>
      <c r="E1834" s="206"/>
      <c r="F1834" s="206" t="s">
        <v>3224</v>
      </c>
      <c r="G1834" s="206" t="s">
        <v>3223</v>
      </c>
      <c r="H1834" s="158" t="s">
        <v>1716</v>
      </c>
      <c r="I1834" s="155" t="s">
        <v>119</v>
      </c>
      <c r="J1834" s="128">
        <v>28</v>
      </c>
      <c r="K1834" s="128">
        <v>28</v>
      </c>
      <c r="L1834" s="128">
        <v>1650</v>
      </c>
      <c r="M1834" s="199">
        <f t="shared" si="32"/>
        <v>46200</v>
      </c>
      <c r="N1834" s="157" t="s">
        <v>1821</v>
      </c>
      <c r="O1834" s="157">
        <v>0</v>
      </c>
      <c r="P1834" s="205"/>
      <c r="Q1834" s="205"/>
      <c r="R1834" s="205"/>
      <c r="S1834" s="206"/>
    </row>
    <row r="1835" spans="1:19" ht="29.1" customHeight="1">
      <c r="A1835" s="166">
        <v>1831</v>
      </c>
      <c r="B1835" s="206"/>
      <c r="C1835" s="206"/>
      <c r="D1835" s="206"/>
      <c r="E1835" s="206"/>
      <c r="F1835" s="206" t="s">
        <v>3224</v>
      </c>
      <c r="G1835" s="206" t="s">
        <v>3223</v>
      </c>
      <c r="H1835" s="158" t="s">
        <v>1698</v>
      </c>
      <c r="I1835" s="155" t="s">
        <v>55</v>
      </c>
      <c r="J1835" s="128">
        <v>14</v>
      </c>
      <c r="K1835" s="128">
        <v>14</v>
      </c>
      <c r="L1835" s="128">
        <v>4600</v>
      </c>
      <c r="M1835" s="199">
        <f t="shared" si="32"/>
        <v>64400</v>
      </c>
      <c r="N1835" s="157" t="s">
        <v>3480</v>
      </c>
      <c r="O1835" s="157" t="s">
        <v>2832</v>
      </c>
      <c r="P1835" s="205"/>
      <c r="Q1835" s="205"/>
      <c r="R1835" s="205"/>
      <c r="S1835" s="206"/>
    </row>
    <row r="1836" spans="1:19" ht="29.1" customHeight="1">
      <c r="A1836" s="166">
        <v>1832</v>
      </c>
      <c r="B1836" s="206"/>
      <c r="C1836" s="206"/>
      <c r="D1836" s="206"/>
      <c r="E1836" s="206"/>
      <c r="F1836" s="206" t="s">
        <v>3224</v>
      </c>
      <c r="G1836" s="206" t="s">
        <v>3223</v>
      </c>
      <c r="H1836" s="158" t="s">
        <v>2963</v>
      </c>
      <c r="I1836" s="155" t="s">
        <v>55</v>
      </c>
      <c r="J1836" s="128">
        <v>5</v>
      </c>
      <c r="K1836" s="128">
        <v>5</v>
      </c>
      <c r="L1836" s="128">
        <v>4600</v>
      </c>
      <c r="M1836" s="199">
        <f t="shared" si="32"/>
        <v>23000</v>
      </c>
      <c r="N1836" s="157" t="s">
        <v>3357</v>
      </c>
      <c r="O1836" s="157" t="s">
        <v>2809</v>
      </c>
      <c r="P1836" s="205"/>
      <c r="Q1836" s="205"/>
      <c r="R1836" s="205"/>
      <c r="S1836" s="206"/>
    </row>
    <row r="1837" spans="1:19" ht="29.1" customHeight="1">
      <c r="A1837" s="166">
        <v>1833</v>
      </c>
      <c r="B1837" s="206"/>
      <c r="C1837" s="206"/>
      <c r="D1837" s="206"/>
      <c r="E1837" s="206"/>
      <c r="F1837" s="206" t="s">
        <v>3224</v>
      </c>
      <c r="G1837" s="206" t="s">
        <v>3223</v>
      </c>
      <c r="H1837" s="158" t="s">
        <v>2964</v>
      </c>
      <c r="I1837" s="155" t="s">
        <v>55</v>
      </c>
      <c r="J1837" s="128">
        <v>119</v>
      </c>
      <c r="K1837" s="128">
        <v>1</v>
      </c>
      <c r="L1837" s="128">
        <v>5480</v>
      </c>
      <c r="M1837" s="199">
        <f t="shared" si="32"/>
        <v>5480</v>
      </c>
      <c r="N1837" s="157" t="s">
        <v>3480</v>
      </c>
      <c r="O1837" s="157" t="s">
        <v>2828</v>
      </c>
      <c r="P1837" s="205"/>
      <c r="Q1837" s="205"/>
      <c r="R1837" s="205"/>
      <c r="S1837" s="206"/>
    </row>
    <row r="1838" spans="1:19" ht="29.1" customHeight="1">
      <c r="A1838" s="166">
        <v>1834</v>
      </c>
      <c r="B1838" s="206"/>
      <c r="C1838" s="206"/>
      <c r="D1838" s="206"/>
      <c r="E1838" s="206"/>
      <c r="F1838" s="206" t="s">
        <v>3224</v>
      </c>
      <c r="G1838" s="206" t="s">
        <v>3223</v>
      </c>
      <c r="H1838" s="158" t="s">
        <v>1513</v>
      </c>
      <c r="I1838" s="155" t="s">
        <v>182</v>
      </c>
      <c r="J1838" s="128">
        <v>383</v>
      </c>
      <c r="K1838" s="128">
        <v>299</v>
      </c>
      <c r="L1838" s="128">
        <v>6280</v>
      </c>
      <c r="M1838" s="199">
        <f t="shared" si="32"/>
        <v>1877720</v>
      </c>
      <c r="N1838" s="157" t="s">
        <v>3414</v>
      </c>
      <c r="O1838" s="157" t="s">
        <v>2829</v>
      </c>
      <c r="P1838" s="205"/>
      <c r="Q1838" s="205"/>
      <c r="R1838" s="205"/>
      <c r="S1838" s="206"/>
    </row>
    <row r="1839" spans="1:19" ht="29.1" customHeight="1">
      <c r="A1839" s="166">
        <v>1835</v>
      </c>
      <c r="B1839" s="206"/>
      <c r="C1839" s="206"/>
      <c r="D1839" s="206"/>
      <c r="E1839" s="206"/>
      <c r="F1839" s="206" t="s">
        <v>3224</v>
      </c>
      <c r="G1839" s="206" t="s">
        <v>3223</v>
      </c>
      <c r="H1839" s="158" t="s">
        <v>1697</v>
      </c>
      <c r="I1839" s="155" t="s">
        <v>182</v>
      </c>
      <c r="J1839" s="128">
        <v>350</v>
      </c>
      <c r="K1839" s="128">
        <v>338</v>
      </c>
      <c r="L1839" s="128">
        <v>6280</v>
      </c>
      <c r="M1839" s="199">
        <f t="shared" si="32"/>
        <v>2122640</v>
      </c>
      <c r="N1839" s="157" t="s">
        <v>3258</v>
      </c>
      <c r="O1839" s="157" t="s">
        <v>2827</v>
      </c>
      <c r="P1839" s="205"/>
      <c r="Q1839" s="205"/>
      <c r="R1839" s="205"/>
      <c r="S1839" s="206"/>
    </row>
    <row r="1840" spans="1:19" ht="29.1" customHeight="1">
      <c r="A1840" s="166">
        <v>1836</v>
      </c>
      <c r="B1840" s="206"/>
      <c r="C1840" s="206"/>
      <c r="D1840" s="206"/>
      <c r="E1840" s="206"/>
      <c r="F1840" s="206" t="s">
        <v>3224</v>
      </c>
      <c r="G1840" s="206" t="s">
        <v>3223</v>
      </c>
      <c r="H1840" s="158" t="s">
        <v>1700</v>
      </c>
      <c r="I1840" s="155" t="s">
        <v>119</v>
      </c>
      <c r="J1840" s="128">
        <v>192</v>
      </c>
      <c r="K1840" s="128">
        <v>116</v>
      </c>
      <c r="L1840" s="128">
        <v>1650</v>
      </c>
      <c r="M1840" s="199">
        <f t="shared" si="32"/>
        <v>191400</v>
      </c>
      <c r="N1840" s="157" t="s">
        <v>3191</v>
      </c>
      <c r="O1840" s="157">
        <v>0</v>
      </c>
      <c r="P1840" s="205"/>
      <c r="Q1840" s="205"/>
      <c r="R1840" s="205"/>
      <c r="S1840" s="206"/>
    </row>
    <row r="1841" spans="1:19" ht="29.1" customHeight="1">
      <c r="A1841" s="166">
        <v>1837</v>
      </c>
      <c r="B1841" s="206"/>
      <c r="C1841" s="206"/>
      <c r="D1841" s="206"/>
      <c r="E1841" s="206"/>
      <c r="F1841" s="206" t="s">
        <v>3224</v>
      </c>
      <c r="G1841" s="206" t="s">
        <v>3223</v>
      </c>
      <c r="H1841" s="158" t="s">
        <v>1619</v>
      </c>
      <c r="I1841" s="155" t="s">
        <v>182</v>
      </c>
      <c r="J1841" s="128">
        <v>119</v>
      </c>
      <c r="K1841" s="128">
        <v>119</v>
      </c>
      <c r="L1841" s="128">
        <v>6280</v>
      </c>
      <c r="M1841" s="199">
        <f t="shared" si="32"/>
        <v>747320</v>
      </c>
      <c r="N1841" s="157" t="s">
        <v>3475</v>
      </c>
      <c r="O1841" s="157" t="s">
        <v>1620</v>
      </c>
      <c r="P1841" s="205"/>
      <c r="Q1841" s="205"/>
      <c r="R1841" s="205"/>
      <c r="S1841" s="206"/>
    </row>
    <row r="1842" spans="1:19" ht="29.1" customHeight="1">
      <c r="A1842" s="166">
        <v>1838</v>
      </c>
      <c r="B1842" s="206"/>
      <c r="C1842" s="206"/>
      <c r="D1842" s="206"/>
      <c r="E1842" s="206"/>
      <c r="F1842" s="206" t="s">
        <v>3224</v>
      </c>
      <c r="G1842" s="206" t="s">
        <v>3223</v>
      </c>
      <c r="H1842" s="158" t="s">
        <v>1620</v>
      </c>
      <c r="I1842" s="155" t="s">
        <v>182</v>
      </c>
      <c r="J1842" s="128">
        <v>340</v>
      </c>
      <c r="K1842" s="128">
        <v>237</v>
      </c>
      <c r="L1842" s="128">
        <v>6280</v>
      </c>
      <c r="M1842" s="199">
        <f t="shared" si="32"/>
        <v>1488360</v>
      </c>
      <c r="N1842" s="157" t="s">
        <v>3475</v>
      </c>
      <c r="O1842" s="157" t="s">
        <v>2769</v>
      </c>
      <c r="P1842" s="205"/>
      <c r="Q1842" s="205"/>
      <c r="R1842" s="205"/>
      <c r="S1842" s="206"/>
    </row>
    <row r="1843" spans="1:19" ht="29.1" customHeight="1">
      <c r="A1843" s="166">
        <v>1839</v>
      </c>
      <c r="B1843" s="206"/>
      <c r="C1843" s="206"/>
      <c r="D1843" s="206"/>
      <c r="E1843" s="206"/>
      <c r="F1843" s="206" t="s">
        <v>3224</v>
      </c>
      <c r="G1843" s="206" t="s">
        <v>3223</v>
      </c>
      <c r="H1843" s="158" t="s">
        <v>1623</v>
      </c>
      <c r="I1843" s="155" t="s">
        <v>55</v>
      </c>
      <c r="J1843" s="128">
        <v>13</v>
      </c>
      <c r="K1843" s="128">
        <v>13</v>
      </c>
      <c r="L1843" s="128">
        <v>4600</v>
      </c>
      <c r="M1843" s="199">
        <f t="shared" si="32"/>
        <v>59800</v>
      </c>
      <c r="N1843" s="157" t="s">
        <v>3484</v>
      </c>
      <c r="O1843" s="157">
        <v>331</v>
      </c>
      <c r="P1843" s="205"/>
      <c r="Q1843" s="205"/>
      <c r="R1843" s="205"/>
      <c r="S1843" s="206"/>
    </row>
    <row r="1844" spans="1:19" ht="29.1" customHeight="1">
      <c r="A1844" s="166">
        <v>1840</v>
      </c>
      <c r="B1844" s="206"/>
      <c r="C1844" s="206"/>
      <c r="D1844" s="206"/>
      <c r="E1844" s="206"/>
      <c r="F1844" s="206" t="s">
        <v>3224</v>
      </c>
      <c r="G1844" s="206" t="s">
        <v>3223</v>
      </c>
      <c r="H1844" s="158" t="s">
        <v>1621</v>
      </c>
      <c r="I1844" s="155" t="s">
        <v>55</v>
      </c>
      <c r="J1844" s="128">
        <v>90</v>
      </c>
      <c r="K1844" s="128">
        <v>24</v>
      </c>
      <c r="L1844" s="128">
        <v>4600</v>
      </c>
      <c r="M1844" s="199">
        <f t="shared" si="32"/>
        <v>110400</v>
      </c>
      <c r="N1844" s="157" t="s">
        <v>3475</v>
      </c>
      <c r="O1844" s="157" t="s">
        <v>2770</v>
      </c>
      <c r="P1844" s="205"/>
      <c r="Q1844" s="205"/>
      <c r="R1844" s="205"/>
      <c r="S1844" s="206"/>
    </row>
    <row r="1845" spans="1:19" ht="29.1" customHeight="1">
      <c r="A1845" s="166">
        <v>1841</v>
      </c>
      <c r="B1845" s="206"/>
      <c r="C1845" s="206"/>
      <c r="D1845" s="206"/>
      <c r="E1845" s="206"/>
      <c r="F1845" s="206" t="s">
        <v>3224</v>
      </c>
      <c r="G1845" s="206" t="s">
        <v>3223</v>
      </c>
      <c r="H1845" s="158" t="s">
        <v>1622</v>
      </c>
      <c r="I1845" s="155" t="s">
        <v>55</v>
      </c>
      <c r="J1845" s="128">
        <v>28</v>
      </c>
      <c r="K1845" s="128">
        <v>28</v>
      </c>
      <c r="L1845" s="128">
        <v>4600</v>
      </c>
      <c r="M1845" s="199">
        <f t="shared" si="32"/>
        <v>128800</v>
      </c>
      <c r="N1845" s="157" t="s">
        <v>3475</v>
      </c>
      <c r="O1845" s="157" t="s">
        <v>1620</v>
      </c>
      <c r="P1845" s="205"/>
      <c r="Q1845" s="205"/>
      <c r="R1845" s="205"/>
      <c r="S1845" s="206"/>
    </row>
    <row r="1846" spans="1:19" ht="29.1" customHeight="1">
      <c r="A1846" s="166">
        <v>1842</v>
      </c>
      <c r="B1846" s="206"/>
      <c r="C1846" s="206"/>
      <c r="D1846" s="206"/>
      <c r="E1846" s="206"/>
      <c r="F1846" s="206" t="s">
        <v>3224</v>
      </c>
      <c r="G1846" s="206" t="s">
        <v>3223</v>
      </c>
      <c r="H1846" s="158" t="s">
        <v>1785</v>
      </c>
      <c r="I1846" s="155" t="s">
        <v>55</v>
      </c>
      <c r="J1846" s="128">
        <v>2257.5</v>
      </c>
      <c r="K1846" s="128">
        <v>312</v>
      </c>
      <c r="L1846" s="128">
        <v>4700</v>
      </c>
      <c r="M1846" s="199">
        <f t="shared" si="32"/>
        <v>1466400</v>
      </c>
      <c r="N1846" s="157" t="s">
        <v>3489</v>
      </c>
      <c r="O1846" s="157" t="s">
        <v>2890</v>
      </c>
      <c r="P1846" s="205"/>
      <c r="Q1846" s="205"/>
      <c r="R1846" s="205"/>
      <c r="S1846" s="206"/>
    </row>
    <row r="1847" spans="1:19" ht="29.1" customHeight="1">
      <c r="A1847" s="166">
        <v>1843</v>
      </c>
      <c r="B1847" s="206"/>
      <c r="C1847" s="206"/>
      <c r="D1847" s="206"/>
      <c r="E1847" s="206"/>
      <c r="F1847" s="206" t="s">
        <v>3224</v>
      </c>
      <c r="G1847" s="206" t="s">
        <v>3223</v>
      </c>
      <c r="H1847" s="158" t="s">
        <v>1807</v>
      </c>
      <c r="I1847" s="155" t="s">
        <v>166</v>
      </c>
      <c r="J1847" s="128">
        <v>1653.9</v>
      </c>
      <c r="K1847" s="128">
        <v>151</v>
      </c>
      <c r="L1847" s="128">
        <v>1650</v>
      </c>
      <c r="M1847" s="118"/>
      <c r="N1847" s="157" t="s">
        <v>1821</v>
      </c>
      <c r="O1847" s="157">
        <v>0</v>
      </c>
      <c r="P1847" s="205"/>
      <c r="Q1847" s="205"/>
      <c r="R1847" s="205"/>
      <c r="S1847" s="206"/>
    </row>
    <row r="1848" spans="1:19" ht="29.1" customHeight="1">
      <c r="A1848" s="166">
        <v>1844</v>
      </c>
      <c r="B1848" s="206"/>
      <c r="C1848" s="206"/>
      <c r="D1848" s="206"/>
      <c r="E1848" s="206"/>
      <c r="F1848" s="206" t="s">
        <v>3224</v>
      </c>
      <c r="G1848" s="206" t="s">
        <v>3223</v>
      </c>
      <c r="H1848" s="158" t="s">
        <v>1786</v>
      </c>
      <c r="I1848" s="155" t="s">
        <v>55</v>
      </c>
      <c r="J1848" s="128">
        <v>1032.8</v>
      </c>
      <c r="K1848" s="128">
        <v>643</v>
      </c>
      <c r="L1848" s="128">
        <v>4700</v>
      </c>
      <c r="M1848" s="199">
        <f>K1848*L1848</f>
        <v>3022100</v>
      </c>
      <c r="N1848" s="157" t="s">
        <v>3488</v>
      </c>
      <c r="O1848" s="157" t="s">
        <v>2888</v>
      </c>
      <c r="P1848" s="205"/>
      <c r="Q1848" s="205"/>
      <c r="R1848" s="205"/>
      <c r="S1848" s="206"/>
    </row>
    <row r="1849" spans="1:19" ht="29.1" customHeight="1">
      <c r="A1849" s="166">
        <v>1845</v>
      </c>
      <c r="B1849" s="206"/>
      <c r="C1849" s="206"/>
      <c r="D1849" s="206"/>
      <c r="E1849" s="206"/>
      <c r="F1849" s="206" t="s">
        <v>3224</v>
      </c>
      <c r="G1849" s="206" t="s">
        <v>3223</v>
      </c>
      <c r="H1849" s="158" t="s">
        <v>1808</v>
      </c>
      <c r="I1849" s="155" t="s">
        <v>119</v>
      </c>
      <c r="J1849" s="128">
        <v>2577.5</v>
      </c>
      <c r="K1849" s="128">
        <v>192</v>
      </c>
      <c r="L1849" s="128">
        <v>1650</v>
      </c>
      <c r="M1849" s="118"/>
      <c r="N1849" s="157" t="s">
        <v>1821</v>
      </c>
      <c r="O1849" s="157">
        <v>0</v>
      </c>
      <c r="P1849" s="205"/>
      <c r="Q1849" s="205"/>
      <c r="R1849" s="205"/>
      <c r="S1849" s="206"/>
    </row>
    <row r="1850" spans="1:19" ht="29.1" customHeight="1">
      <c r="A1850" s="166">
        <v>1846</v>
      </c>
      <c r="B1850" s="206"/>
      <c r="C1850" s="206"/>
      <c r="D1850" s="206"/>
      <c r="E1850" s="206"/>
      <c r="F1850" s="206" t="s">
        <v>3224</v>
      </c>
      <c r="G1850" s="206" t="s">
        <v>3223</v>
      </c>
      <c r="H1850" s="158" t="s">
        <v>1809</v>
      </c>
      <c r="I1850" s="155" t="s">
        <v>166</v>
      </c>
      <c r="J1850" s="128">
        <v>2412.1999999999998</v>
      </c>
      <c r="K1850" s="128">
        <v>158</v>
      </c>
      <c r="L1850" s="128">
        <v>1650</v>
      </c>
      <c r="M1850" s="118"/>
      <c r="N1850" s="157" t="s">
        <v>1821</v>
      </c>
      <c r="O1850" s="157">
        <v>0</v>
      </c>
      <c r="P1850" s="205"/>
      <c r="Q1850" s="205"/>
      <c r="R1850" s="205"/>
      <c r="S1850" s="206"/>
    </row>
    <row r="1851" spans="1:19" ht="29.1" customHeight="1">
      <c r="A1851" s="166">
        <v>1847</v>
      </c>
      <c r="B1851" s="206"/>
      <c r="C1851" s="206"/>
      <c r="D1851" s="206"/>
      <c r="E1851" s="206"/>
      <c r="F1851" s="206" t="s">
        <v>3224</v>
      </c>
      <c r="G1851" s="206" t="s">
        <v>3223</v>
      </c>
      <c r="H1851" s="158" t="s">
        <v>1607</v>
      </c>
      <c r="I1851" s="155" t="s">
        <v>55</v>
      </c>
      <c r="J1851" s="128">
        <v>1699</v>
      </c>
      <c r="K1851" s="128">
        <v>560</v>
      </c>
      <c r="L1851" s="128">
        <v>6290</v>
      </c>
      <c r="M1851" s="199">
        <f t="shared" ref="M1851:M1914" si="33">K1851*L1851</f>
        <v>3522400</v>
      </c>
      <c r="N1851" s="157" t="s">
        <v>3487</v>
      </c>
      <c r="O1851" s="157" t="s">
        <v>2765</v>
      </c>
      <c r="P1851" s="205"/>
      <c r="Q1851" s="205"/>
      <c r="R1851" s="205"/>
      <c r="S1851" s="206"/>
    </row>
    <row r="1852" spans="1:19" ht="29.1" customHeight="1">
      <c r="A1852" s="166">
        <v>1848</v>
      </c>
      <c r="B1852" s="206"/>
      <c r="C1852" s="206"/>
      <c r="D1852" s="206"/>
      <c r="E1852" s="206"/>
      <c r="F1852" s="206" t="s">
        <v>3224</v>
      </c>
      <c r="G1852" s="206" t="s">
        <v>3223</v>
      </c>
      <c r="H1852" s="158" t="s">
        <v>1550</v>
      </c>
      <c r="I1852" s="155" t="s">
        <v>119</v>
      </c>
      <c r="J1852" s="128">
        <v>24254</v>
      </c>
      <c r="K1852" s="128">
        <v>74</v>
      </c>
      <c r="L1852" s="128">
        <v>1650</v>
      </c>
      <c r="M1852" s="199">
        <f t="shared" si="33"/>
        <v>122100</v>
      </c>
      <c r="N1852" s="157" t="s">
        <v>3191</v>
      </c>
      <c r="O1852" s="157"/>
      <c r="P1852" s="205"/>
      <c r="Q1852" s="205"/>
      <c r="R1852" s="205"/>
      <c r="S1852" s="206"/>
    </row>
    <row r="1853" spans="1:19" ht="29.1" customHeight="1">
      <c r="A1853" s="166">
        <v>1849</v>
      </c>
      <c r="B1853" s="206"/>
      <c r="C1853" s="206"/>
      <c r="D1853" s="206"/>
      <c r="E1853" s="206"/>
      <c r="F1853" s="206" t="s">
        <v>3224</v>
      </c>
      <c r="G1853" s="206" t="s">
        <v>3223</v>
      </c>
      <c r="H1853" s="158" t="s">
        <v>491</v>
      </c>
      <c r="I1853" s="155" t="s">
        <v>55</v>
      </c>
      <c r="J1853" s="128">
        <v>1488</v>
      </c>
      <c r="K1853" s="128">
        <v>382</v>
      </c>
      <c r="L1853" s="128">
        <v>5510</v>
      </c>
      <c r="M1853" s="199">
        <f t="shared" si="33"/>
        <v>2104820</v>
      </c>
      <c r="N1853" s="157" t="s">
        <v>3233</v>
      </c>
      <c r="O1853" s="157" t="s">
        <v>2747</v>
      </c>
      <c r="P1853" s="205"/>
      <c r="Q1853" s="205"/>
      <c r="R1853" s="205"/>
      <c r="S1853" s="206"/>
    </row>
    <row r="1854" spans="1:19" ht="29.1" customHeight="1">
      <c r="A1854" s="166">
        <v>1850</v>
      </c>
      <c r="B1854" s="206"/>
      <c r="C1854" s="206"/>
      <c r="D1854" s="206"/>
      <c r="E1854" s="206"/>
      <c r="F1854" s="206" t="s">
        <v>3224</v>
      </c>
      <c r="G1854" s="206" t="s">
        <v>3223</v>
      </c>
      <c r="H1854" s="158" t="s">
        <v>494</v>
      </c>
      <c r="I1854" s="155" t="s">
        <v>55</v>
      </c>
      <c r="J1854" s="128">
        <v>1749</v>
      </c>
      <c r="K1854" s="128">
        <v>93</v>
      </c>
      <c r="L1854" s="128">
        <v>5510</v>
      </c>
      <c r="M1854" s="199">
        <f t="shared" si="33"/>
        <v>512430</v>
      </c>
      <c r="N1854" s="157" t="s">
        <v>3233</v>
      </c>
      <c r="O1854" s="157" t="s">
        <v>2748</v>
      </c>
      <c r="P1854" s="205"/>
      <c r="Q1854" s="205"/>
      <c r="R1854" s="205"/>
      <c r="S1854" s="206"/>
    </row>
    <row r="1855" spans="1:19" ht="29.1" customHeight="1">
      <c r="A1855" s="166">
        <v>1851</v>
      </c>
      <c r="B1855" s="206"/>
      <c r="C1855" s="206"/>
      <c r="D1855" s="206"/>
      <c r="E1855" s="206"/>
      <c r="F1855" s="206" t="s">
        <v>3224</v>
      </c>
      <c r="G1855" s="206" t="s">
        <v>3223</v>
      </c>
      <c r="H1855" s="158" t="s">
        <v>2926</v>
      </c>
      <c r="I1855" s="155" t="s">
        <v>55</v>
      </c>
      <c r="J1855" s="128">
        <v>2869</v>
      </c>
      <c r="K1855" s="128">
        <v>14</v>
      </c>
      <c r="L1855" s="128">
        <v>5510</v>
      </c>
      <c r="M1855" s="199">
        <f t="shared" si="33"/>
        <v>77140</v>
      </c>
      <c r="N1855" s="157" t="s">
        <v>3486</v>
      </c>
      <c r="O1855" s="157" t="s">
        <v>4009</v>
      </c>
      <c r="P1855" s="205"/>
      <c r="Q1855" s="205"/>
      <c r="R1855" s="205"/>
      <c r="S1855" s="206"/>
    </row>
    <row r="1856" spans="1:19" ht="29.1" customHeight="1">
      <c r="A1856" s="166">
        <v>1852</v>
      </c>
      <c r="B1856" s="206"/>
      <c r="C1856" s="206"/>
      <c r="D1856" s="206"/>
      <c r="E1856" s="206"/>
      <c r="F1856" s="206" t="s">
        <v>3224</v>
      </c>
      <c r="G1856" s="206" t="s">
        <v>3223</v>
      </c>
      <c r="H1856" s="158" t="s">
        <v>488</v>
      </c>
      <c r="I1856" s="155" t="s">
        <v>55</v>
      </c>
      <c r="J1856" s="128">
        <v>1266</v>
      </c>
      <c r="K1856" s="128">
        <v>783</v>
      </c>
      <c r="L1856" s="128">
        <v>5510</v>
      </c>
      <c r="M1856" s="199">
        <f t="shared" si="33"/>
        <v>4314330</v>
      </c>
      <c r="N1856" s="157" t="s">
        <v>2693</v>
      </c>
      <c r="O1856" s="157" t="s">
        <v>4014</v>
      </c>
      <c r="P1856" s="205"/>
      <c r="Q1856" s="205"/>
      <c r="R1856" s="205"/>
      <c r="S1856" s="206"/>
    </row>
    <row r="1857" spans="1:19" ht="29.1" customHeight="1">
      <c r="A1857" s="166">
        <v>1853</v>
      </c>
      <c r="B1857" s="206"/>
      <c r="C1857" s="206"/>
      <c r="D1857" s="206"/>
      <c r="E1857" s="206"/>
      <c r="F1857" s="206" t="s">
        <v>3224</v>
      </c>
      <c r="G1857" s="206" t="s">
        <v>3223</v>
      </c>
      <c r="H1857" s="158" t="s">
        <v>1613</v>
      </c>
      <c r="I1857" s="155" t="s">
        <v>55</v>
      </c>
      <c r="J1857" s="128">
        <v>2288</v>
      </c>
      <c r="K1857" s="128">
        <v>268</v>
      </c>
      <c r="L1857" s="128">
        <v>5510</v>
      </c>
      <c r="M1857" s="199">
        <f t="shared" si="33"/>
        <v>1476680</v>
      </c>
      <c r="N1857" s="157" t="s">
        <v>3485</v>
      </c>
      <c r="O1857" s="157" t="s">
        <v>4013</v>
      </c>
      <c r="P1857" s="205"/>
      <c r="Q1857" s="205"/>
      <c r="R1857" s="205"/>
      <c r="S1857" s="206"/>
    </row>
    <row r="1858" spans="1:19" ht="29.1" customHeight="1">
      <c r="A1858" s="166">
        <v>1854</v>
      </c>
      <c r="B1858" s="206"/>
      <c r="C1858" s="206"/>
      <c r="D1858" s="206"/>
      <c r="E1858" s="206"/>
      <c r="F1858" s="206" t="s">
        <v>3224</v>
      </c>
      <c r="G1858" s="206" t="s">
        <v>3223</v>
      </c>
      <c r="H1858" s="158" t="s">
        <v>1702</v>
      </c>
      <c r="I1858" s="155" t="s">
        <v>119</v>
      </c>
      <c r="J1858" s="128">
        <v>1360</v>
      </c>
      <c r="K1858" s="128">
        <v>115</v>
      </c>
      <c r="L1858" s="128">
        <v>1650</v>
      </c>
      <c r="M1858" s="199">
        <f t="shared" si="33"/>
        <v>189750</v>
      </c>
      <c r="N1858" s="157" t="s">
        <v>3191</v>
      </c>
      <c r="O1858" s="157">
        <v>0</v>
      </c>
      <c r="P1858" s="205"/>
      <c r="Q1858" s="205"/>
      <c r="R1858" s="205"/>
      <c r="S1858" s="206"/>
    </row>
    <row r="1859" spans="1:19" ht="29.1" customHeight="1">
      <c r="A1859" s="166">
        <v>1855</v>
      </c>
      <c r="B1859" s="206"/>
      <c r="C1859" s="206"/>
      <c r="D1859" s="206"/>
      <c r="E1859" s="206"/>
      <c r="F1859" s="206" t="s">
        <v>3224</v>
      </c>
      <c r="G1859" s="206" t="s">
        <v>3223</v>
      </c>
      <c r="H1859" s="158" t="s">
        <v>504</v>
      </c>
      <c r="I1859" s="155" t="s">
        <v>55</v>
      </c>
      <c r="J1859" s="128">
        <v>1217</v>
      </c>
      <c r="K1859" s="128">
        <v>595</v>
      </c>
      <c r="L1859" s="128">
        <v>5510</v>
      </c>
      <c r="M1859" s="199">
        <f t="shared" si="33"/>
        <v>3278450</v>
      </c>
      <c r="N1859" s="157" t="s">
        <v>3485</v>
      </c>
      <c r="O1859" s="157" t="s">
        <v>4013</v>
      </c>
      <c r="P1859" s="205"/>
      <c r="Q1859" s="205"/>
      <c r="R1859" s="205"/>
      <c r="S1859" s="206"/>
    </row>
    <row r="1860" spans="1:19" ht="29.1" customHeight="1">
      <c r="A1860" s="166">
        <v>1856</v>
      </c>
      <c r="B1860" s="206"/>
      <c r="C1860" s="206"/>
      <c r="D1860" s="206"/>
      <c r="E1860" s="206"/>
      <c r="F1860" s="206" t="s">
        <v>3224</v>
      </c>
      <c r="G1860" s="206" t="s">
        <v>3223</v>
      </c>
      <c r="H1860" s="158" t="s">
        <v>1614</v>
      </c>
      <c r="I1860" s="155" t="s">
        <v>55</v>
      </c>
      <c r="J1860" s="128">
        <v>2076</v>
      </c>
      <c r="K1860" s="128">
        <v>636</v>
      </c>
      <c r="L1860" s="128">
        <v>5510</v>
      </c>
      <c r="M1860" s="199">
        <f t="shared" si="33"/>
        <v>3504360</v>
      </c>
      <c r="N1860" s="157" t="s">
        <v>3352</v>
      </c>
      <c r="O1860" s="157" t="s">
        <v>4015</v>
      </c>
      <c r="P1860" s="205"/>
      <c r="Q1860" s="205"/>
      <c r="R1860" s="205"/>
      <c r="S1860" s="206"/>
    </row>
    <row r="1861" spans="1:19" ht="29.1" customHeight="1">
      <c r="A1861" s="166">
        <v>1857</v>
      </c>
      <c r="B1861" s="206"/>
      <c r="C1861" s="206"/>
      <c r="D1861" s="206"/>
      <c r="E1861" s="206"/>
      <c r="F1861" s="206" t="s">
        <v>3224</v>
      </c>
      <c r="G1861" s="206" t="s">
        <v>3223</v>
      </c>
      <c r="H1861" s="158" t="s">
        <v>505</v>
      </c>
      <c r="I1861" s="155" t="s">
        <v>55</v>
      </c>
      <c r="J1861" s="128">
        <v>1759</v>
      </c>
      <c r="K1861" s="128">
        <v>244</v>
      </c>
      <c r="L1861" s="128">
        <v>6290</v>
      </c>
      <c r="M1861" s="199">
        <f t="shared" si="33"/>
        <v>1534760</v>
      </c>
      <c r="N1861" s="157" t="s">
        <v>3484</v>
      </c>
      <c r="O1861" s="157"/>
      <c r="P1861" s="205"/>
      <c r="Q1861" s="205"/>
      <c r="R1861" s="205"/>
      <c r="S1861" s="206"/>
    </row>
    <row r="1862" spans="1:19" ht="29.1" customHeight="1">
      <c r="A1862" s="166">
        <v>1858</v>
      </c>
      <c r="B1862" s="206"/>
      <c r="C1862" s="206"/>
      <c r="D1862" s="206"/>
      <c r="E1862" s="206"/>
      <c r="F1862" s="206" t="s">
        <v>3224</v>
      </c>
      <c r="G1862" s="206" t="s">
        <v>3223</v>
      </c>
      <c r="H1862" s="158" t="s">
        <v>1618</v>
      </c>
      <c r="I1862" s="155" t="s">
        <v>55</v>
      </c>
      <c r="J1862" s="128">
        <v>400</v>
      </c>
      <c r="K1862" s="128">
        <v>188</v>
      </c>
      <c r="L1862" s="128">
        <v>5510</v>
      </c>
      <c r="M1862" s="199">
        <f t="shared" si="33"/>
        <v>1035880</v>
      </c>
      <c r="N1862" s="157" t="s">
        <v>3483</v>
      </c>
      <c r="O1862" s="157" t="s">
        <v>2760</v>
      </c>
      <c r="P1862" s="205"/>
      <c r="Q1862" s="205"/>
      <c r="R1862" s="205"/>
      <c r="S1862" s="206"/>
    </row>
    <row r="1863" spans="1:19" ht="29.1" customHeight="1">
      <c r="A1863" s="166">
        <v>1859</v>
      </c>
      <c r="B1863" s="206"/>
      <c r="C1863" s="206"/>
      <c r="D1863" s="206"/>
      <c r="E1863" s="206"/>
      <c r="F1863" s="206" t="s">
        <v>3224</v>
      </c>
      <c r="G1863" s="206" t="s">
        <v>3223</v>
      </c>
      <c r="H1863" s="158" t="s">
        <v>528</v>
      </c>
      <c r="I1863" s="155" t="s">
        <v>55</v>
      </c>
      <c r="J1863" s="128">
        <v>1478</v>
      </c>
      <c r="K1863" s="128">
        <v>1052</v>
      </c>
      <c r="L1863" s="128">
        <v>5510</v>
      </c>
      <c r="M1863" s="199">
        <f t="shared" si="33"/>
        <v>5796520</v>
      </c>
      <c r="N1863" s="157" t="s">
        <v>3482</v>
      </c>
      <c r="O1863" s="157" t="s">
        <v>2755</v>
      </c>
      <c r="P1863" s="205"/>
      <c r="Q1863" s="205"/>
      <c r="R1863" s="205"/>
      <c r="S1863" s="206"/>
    </row>
    <row r="1864" spans="1:19" ht="29.1" customHeight="1">
      <c r="A1864" s="166">
        <v>1860</v>
      </c>
      <c r="B1864" s="206"/>
      <c r="C1864" s="206"/>
      <c r="D1864" s="206"/>
      <c r="E1864" s="206"/>
      <c r="F1864" s="206" t="s">
        <v>3224</v>
      </c>
      <c r="G1864" s="206" t="s">
        <v>3223</v>
      </c>
      <c r="H1864" s="158" t="s">
        <v>2927</v>
      </c>
      <c r="I1864" s="155" t="s">
        <v>54</v>
      </c>
      <c r="J1864" s="128">
        <v>506</v>
      </c>
      <c r="K1864" s="128">
        <v>56</v>
      </c>
      <c r="L1864" s="128">
        <v>5510</v>
      </c>
      <c r="M1864" s="199">
        <f t="shared" si="33"/>
        <v>308560</v>
      </c>
      <c r="N1864" s="157" t="s">
        <v>3481</v>
      </c>
      <c r="O1864" s="157" t="s">
        <v>4012</v>
      </c>
      <c r="P1864" s="205"/>
      <c r="Q1864" s="205"/>
      <c r="R1864" s="205"/>
      <c r="S1864" s="206"/>
    </row>
    <row r="1865" spans="1:19" ht="29.1" customHeight="1">
      <c r="A1865" s="166">
        <v>1861</v>
      </c>
      <c r="B1865" s="206"/>
      <c r="C1865" s="206"/>
      <c r="D1865" s="206"/>
      <c r="E1865" s="206"/>
      <c r="F1865" s="206" t="s">
        <v>3224</v>
      </c>
      <c r="G1865" s="206" t="s">
        <v>3223</v>
      </c>
      <c r="H1865" s="158" t="s">
        <v>529</v>
      </c>
      <c r="I1865" s="155" t="s">
        <v>54</v>
      </c>
      <c r="J1865" s="128">
        <v>1012</v>
      </c>
      <c r="K1865" s="128">
        <v>906</v>
      </c>
      <c r="L1865" s="128">
        <v>5510</v>
      </c>
      <c r="M1865" s="199">
        <f t="shared" si="33"/>
        <v>4992060</v>
      </c>
      <c r="N1865" s="157" t="s">
        <v>3480</v>
      </c>
      <c r="O1865" s="157" t="s">
        <v>4011</v>
      </c>
      <c r="P1865" s="205"/>
      <c r="Q1865" s="205"/>
      <c r="R1865" s="205"/>
      <c r="S1865" s="206"/>
    </row>
    <row r="1866" spans="1:19" ht="29.1" customHeight="1">
      <c r="A1866" s="166">
        <v>1862</v>
      </c>
      <c r="B1866" s="206"/>
      <c r="C1866" s="206"/>
      <c r="D1866" s="206"/>
      <c r="E1866" s="206"/>
      <c r="F1866" s="206" t="s">
        <v>3224</v>
      </c>
      <c r="G1866" s="206" t="s">
        <v>3223</v>
      </c>
      <c r="H1866" s="158" t="s">
        <v>1636</v>
      </c>
      <c r="I1866" s="155" t="s">
        <v>54</v>
      </c>
      <c r="J1866" s="128">
        <v>2456</v>
      </c>
      <c r="K1866" s="128">
        <v>1151</v>
      </c>
      <c r="L1866" s="128">
        <v>6290</v>
      </c>
      <c r="M1866" s="199">
        <f t="shared" si="33"/>
        <v>7239790</v>
      </c>
      <c r="N1866" s="157" t="s">
        <v>3479</v>
      </c>
      <c r="O1866" s="157" t="s">
        <v>4010</v>
      </c>
      <c r="P1866" s="205"/>
      <c r="Q1866" s="205"/>
      <c r="R1866" s="205"/>
      <c r="S1866" s="206"/>
    </row>
    <row r="1867" spans="1:19" ht="29.1" customHeight="1">
      <c r="A1867" s="166">
        <v>1863</v>
      </c>
      <c r="B1867" s="206"/>
      <c r="C1867" s="206"/>
      <c r="D1867" s="206"/>
      <c r="E1867" s="206"/>
      <c r="F1867" s="206" t="s">
        <v>3224</v>
      </c>
      <c r="G1867" s="206" t="s">
        <v>3223</v>
      </c>
      <c r="H1867" s="158" t="s">
        <v>1616</v>
      </c>
      <c r="I1867" s="155" t="s">
        <v>119</v>
      </c>
      <c r="J1867" s="128">
        <v>2817</v>
      </c>
      <c r="K1867" s="128">
        <v>2763</v>
      </c>
      <c r="L1867" s="128">
        <v>1510</v>
      </c>
      <c r="M1867" s="199">
        <f t="shared" si="33"/>
        <v>4172130</v>
      </c>
      <c r="N1867" s="157" t="s">
        <v>3180</v>
      </c>
      <c r="O1867" s="157">
        <v>0</v>
      </c>
      <c r="P1867" s="205"/>
      <c r="Q1867" s="205"/>
      <c r="R1867" s="205"/>
      <c r="S1867" s="206"/>
    </row>
    <row r="1868" spans="1:19" ht="29.1" customHeight="1">
      <c r="A1868" s="166">
        <v>1864</v>
      </c>
      <c r="B1868" s="206"/>
      <c r="C1868" s="206"/>
      <c r="D1868" s="206"/>
      <c r="E1868" s="206"/>
      <c r="F1868" s="206" t="s">
        <v>3224</v>
      </c>
      <c r="G1868" s="206" t="s">
        <v>3223</v>
      </c>
      <c r="H1868" s="158" t="s">
        <v>1646</v>
      </c>
      <c r="I1868" s="155" t="s">
        <v>182</v>
      </c>
      <c r="J1868" s="128">
        <v>502</v>
      </c>
      <c r="K1868" s="128">
        <v>6</v>
      </c>
      <c r="L1868" s="128">
        <v>8070</v>
      </c>
      <c r="M1868" s="199">
        <f t="shared" si="33"/>
        <v>48420</v>
      </c>
      <c r="N1868" s="157" t="s">
        <v>3367</v>
      </c>
      <c r="O1868" s="157" t="s">
        <v>2796</v>
      </c>
      <c r="P1868" s="205"/>
      <c r="Q1868" s="205"/>
      <c r="R1868" s="205"/>
      <c r="S1868" s="206"/>
    </row>
    <row r="1869" spans="1:19" ht="29.1" customHeight="1">
      <c r="A1869" s="166">
        <v>1865</v>
      </c>
      <c r="B1869" s="206"/>
      <c r="C1869" s="206"/>
      <c r="D1869" s="206"/>
      <c r="E1869" s="206"/>
      <c r="F1869" s="206" t="s">
        <v>3224</v>
      </c>
      <c r="G1869" s="206" t="s">
        <v>3223</v>
      </c>
      <c r="H1869" s="158" t="s">
        <v>1645</v>
      </c>
      <c r="I1869" s="155" t="s">
        <v>55</v>
      </c>
      <c r="J1869" s="128">
        <v>551</v>
      </c>
      <c r="K1869" s="128">
        <v>551</v>
      </c>
      <c r="L1869" s="128">
        <v>6290</v>
      </c>
      <c r="M1869" s="199">
        <f t="shared" si="33"/>
        <v>3465790</v>
      </c>
      <c r="N1869" s="157" t="s">
        <v>3478</v>
      </c>
      <c r="O1869" s="157" t="s">
        <v>2740</v>
      </c>
      <c r="P1869" s="205"/>
      <c r="Q1869" s="205"/>
      <c r="R1869" s="205"/>
      <c r="S1869" s="206"/>
    </row>
    <row r="1870" spans="1:19" ht="29.1" customHeight="1">
      <c r="A1870" s="166">
        <v>1866</v>
      </c>
      <c r="B1870" s="206"/>
      <c r="C1870" s="206"/>
      <c r="D1870" s="206"/>
      <c r="E1870" s="206"/>
      <c r="F1870" s="206" t="s">
        <v>3224</v>
      </c>
      <c r="G1870" s="206" t="s">
        <v>3223</v>
      </c>
      <c r="H1870" s="158" t="s">
        <v>1635</v>
      </c>
      <c r="I1870" s="155" t="s">
        <v>182</v>
      </c>
      <c r="J1870" s="128">
        <v>619</v>
      </c>
      <c r="K1870" s="128">
        <v>14</v>
      </c>
      <c r="L1870" s="128">
        <v>10700</v>
      </c>
      <c r="M1870" s="199">
        <f t="shared" si="33"/>
        <v>149800</v>
      </c>
      <c r="N1870" s="157" t="s">
        <v>3476</v>
      </c>
      <c r="O1870" s="157" t="s">
        <v>4009</v>
      </c>
      <c r="P1870" s="205"/>
      <c r="Q1870" s="205"/>
      <c r="R1870" s="205"/>
      <c r="S1870" s="206"/>
    </row>
    <row r="1871" spans="1:19" ht="29.1" customHeight="1">
      <c r="A1871" s="166">
        <v>1867</v>
      </c>
      <c r="B1871" s="206"/>
      <c r="C1871" s="206"/>
      <c r="D1871" s="206"/>
      <c r="E1871" s="206"/>
      <c r="F1871" s="206" t="s">
        <v>3224</v>
      </c>
      <c r="G1871" s="206" t="s">
        <v>3223</v>
      </c>
      <c r="H1871" s="158" t="s">
        <v>194</v>
      </c>
      <c r="I1871" s="155" t="s">
        <v>119</v>
      </c>
      <c r="J1871" s="128">
        <v>106</v>
      </c>
      <c r="K1871" s="128">
        <v>106</v>
      </c>
      <c r="L1871" s="128">
        <v>1840</v>
      </c>
      <c r="M1871" s="199">
        <f t="shared" si="33"/>
        <v>195040</v>
      </c>
      <c r="N1871" s="157" t="s">
        <v>3180</v>
      </c>
      <c r="O1871" s="157" t="s">
        <v>4008</v>
      </c>
      <c r="P1871" s="205"/>
      <c r="Q1871" s="205"/>
      <c r="R1871" s="205"/>
      <c r="S1871" s="206"/>
    </row>
    <row r="1872" spans="1:19" ht="29.1" customHeight="1">
      <c r="A1872" s="166">
        <v>1868</v>
      </c>
      <c r="B1872" s="206"/>
      <c r="C1872" s="206"/>
      <c r="D1872" s="206"/>
      <c r="E1872" s="206"/>
      <c r="F1872" s="206" t="s">
        <v>3224</v>
      </c>
      <c r="G1872" s="206" t="s">
        <v>3223</v>
      </c>
      <c r="H1872" s="158" t="s">
        <v>1644</v>
      </c>
      <c r="I1872" s="155" t="s">
        <v>182</v>
      </c>
      <c r="J1872" s="128">
        <v>660</v>
      </c>
      <c r="K1872" s="128">
        <v>117</v>
      </c>
      <c r="L1872" s="128">
        <v>10700</v>
      </c>
      <c r="M1872" s="199">
        <f t="shared" si="33"/>
        <v>1251900</v>
      </c>
      <c r="N1872" s="157" t="s">
        <v>3477</v>
      </c>
      <c r="O1872" s="157">
        <v>360</v>
      </c>
      <c r="P1872" s="205"/>
      <c r="Q1872" s="205"/>
      <c r="R1872" s="205"/>
      <c r="S1872" s="206"/>
    </row>
    <row r="1873" spans="1:19" ht="29.1" customHeight="1">
      <c r="A1873" s="166">
        <v>1869</v>
      </c>
      <c r="B1873" s="206"/>
      <c r="C1873" s="206"/>
      <c r="D1873" s="206"/>
      <c r="E1873" s="206"/>
      <c r="F1873" s="206" t="s">
        <v>3224</v>
      </c>
      <c r="G1873" s="206" t="s">
        <v>3223</v>
      </c>
      <c r="H1873" s="158" t="s">
        <v>1701</v>
      </c>
      <c r="I1873" s="155" t="s">
        <v>119</v>
      </c>
      <c r="J1873" s="128">
        <v>901</v>
      </c>
      <c r="K1873" s="128">
        <v>382</v>
      </c>
      <c r="L1873" s="128">
        <v>1650</v>
      </c>
      <c r="M1873" s="199">
        <f t="shared" si="33"/>
        <v>630300</v>
      </c>
      <c r="N1873" s="157" t="s">
        <v>3191</v>
      </c>
      <c r="O1873" s="157">
        <v>0</v>
      </c>
      <c r="P1873" s="205"/>
      <c r="Q1873" s="205"/>
      <c r="R1873" s="205"/>
      <c r="S1873" s="206"/>
    </row>
    <row r="1874" spans="1:19" ht="29.1" customHeight="1">
      <c r="A1874" s="166">
        <v>1870</v>
      </c>
      <c r="B1874" s="206"/>
      <c r="C1874" s="206"/>
      <c r="D1874" s="206"/>
      <c r="E1874" s="206"/>
      <c r="F1874" s="206" t="s">
        <v>3224</v>
      </c>
      <c r="G1874" s="206" t="s">
        <v>3223</v>
      </c>
      <c r="H1874" s="158" t="s">
        <v>1625</v>
      </c>
      <c r="I1874" s="155" t="s">
        <v>54</v>
      </c>
      <c r="J1874" s="128">
        <v>669</v>
      </c>
      <c r="K1874" s="128">
        <v>54</v>
      </c>
      <c r="L1874" s="128">
        <v>7750</v>
      </c>
      <c r="M1874" s="199">
        <f t="shared" si="33"/>
        <v>418500</v>
      </c>
      <c r="N1874" s="157" t="s">
        <v>3476</v>
      </c>
      <c r="O1874" s="157" t="s">
        <v>2777</v>
      </c>
      <c r="P1874" s="205"/>
      <c r="Q1874" s="205"/>
      <c r="R1874" s="205"/>
      <c r="S1874" s="206"/>
    </row>
    <row r="1875" spans="1:19" ht="29.1" customHeight="1">
      <c r="A1875" s="166">
        <v>1871</v>
      </c>
      <c r="B1875" s="206"/>
      <c r="C1875" s="206"/>
      <c r="D1875" s="206"/>
      <c r="E1875" s="206"/>
      <c r="F1875" s="206" t="s">
        <v>3224</v>
      </c>
      <c r="G1875" s="206" t="s">
        <v>3223</v>
      </c>
      <c r="H1875" s="158" t="s">
        <v>1626</v>
      </c>
      <c r="I1875" s="155" t="s">
        <v>119</v>
      </c>
      <c r="J1875" s="128">
        <v>282</v>
      </c>
      <c r="K1875" s="128">
        <v>51</v>
      </c>
      <c r="L1875" s="128">
        <v>1510</v>
      </c>
      <c r="M1875" s="199">
        <f t="shared" si="33"/>
        <v>77010</v>
      </c>
      <c r="N1875" s="157" t="s">
        <v>3191</v>
      </c>
      <c r="O1875" s="157">
        <v>0</v>
      </c>
      <c r="P1875" s="205"/>
      <c r="Q1875" s="205"/>
      <c r="R1875" s="205"/>
      <c r="S1875" s="206"/>
    </row>
    <row r="1876" spans="1:19" ht="29.1" customHeight="1">
      <c r="A1876" s="166">
        <v>1872</v>
      </c>
      <c r="B1876" s="206"/>
      <c r="C1876" s="206"/>
      <c r="D1876" s="206"/>
      <c r="E1876" s="206"/>
      <c r="F1876" s="206" t="s">
        <v>3224</v>
      </c>
      <c r="G1876" s="206" t="s">
        <v>3223</v>
      </c>
      <c r="H1876" s="158" t="s">
        <v>1632</v>
      </c>
      <c r="I1876" s="155" t="s">
        <v>119</v>
      </c>
      <c r="J1876" s="128">
        <v>365</v>
      </c>
      <c r="K1876" s="128">
        <v>365</v>
      </c>
      <c r="L1876" s="128">
        <v>1840</v>
      </c>
      <c r="M1876" s="199">
        <f t="shared" si="33"/>
        <v>671600</v>
      </c>
      <c r="N1876" s="157" t="s">
        <v>3180</v>
      </c>
      <c r="O1876" s="157">
        <v>0</v>
      </c>
      <c r="P1876" s="205"/>
      <c r="Q1876" s="205"/>
      <c r="R1876" s="205"/>
      <c r="S1876" s="206"/>
    </row>
    <row r="1877" spans="1:19" ht="29.1" customHeight="1">
      <c r="A1877" s="166">
        <v>1873</v>
      </c>
      <c r="B1877" s="206"/>
      <c r="C1877" s="206"/>
      <c r="D1877" s="206"/>
      <c r="E1877" s="206"/>
      <c r="F1877" s="206" t="s">
        <v>3224</v>
      </c>
      <c r="G1877" s="206" t="s">
        <v>3223</v>
      </c>
      <c r="H1877" s="158" t="s">
        <v>1631</v>
      </c>
      <c r="I1877" s="155" t="s">
        <v>54</v>
      </c>
      <c r="J1877" s="128">
        <v>560</v>
      </c>
      <c r="K1877" s="128">
        <v>43</v>
      </c>
      <c r="L1877" s="128">
        <v>8280</v>
      </c>
      <c r="M1877" s="199">
        <f t="shared" si="33"/>
        <v>356040</v>
      </c>
      <c r="N1877" s="157" t="s">
        <v>3302</v>
      </c>
      <c r="O1877" s="157" t="s">
        <v>4007</v>
      </c>
      <c r="P1877" s="205"/>
      <c r="Q1877" s="205"/>
      <c r="R1877" s="205"/>
      <c r="S1877" s="206"/>
    </row>
    <row r="1878" spans="1:19" ht="29.1" customHeight="1">
      <c r="A1878" s="166">
        <v>1874</v>
      </c>
      <c r="B1878" s="206"/>
      <c r="C1878" s="206"/>
      <c r="D1878" s="206"/>
      <c r="E1878" s="206"/>
      <c r="F1878" s="206" t="s">
        <v>3224</v>
      </c>
      <c r="G1878" s="206" t="s">
        <v>3223</v>
      </c>
      <c r="H1878" s="158" t="s">
        <v>1634</v>
      </c>
      <c r="I1878" s="155" t="s">
        <v>119</v>
      </c>
      <c r="J1878" s="128">
        <v>251</v>
      </c>
      <c r="K1878" s="128">
        <v>15</v>
      </c>
      <c r="L1878" s="128">
        <v>1840</v>
      </c>
      <c r="M1878" s="199">
        <f t="shared" si="33"/>
        <v>27600</v>
      </c>
      <c r="N1878" s="157" t="s">
        <v>3191</v>
      </c>
      <c r="O1878" s="157">
        <v>0</v>
      </c>
      <c r="P1878" s="205"/>
      <c r="Q1878" s="205"/>
      <c r="R1878" s="205"/>
      <c r="S1878" s="206"/>
    </row>
    <row r="1879" spans="1:19" ht="29.1" customHeight="1">
      <c r="A1879" s="166">
        <v>1875</v>
      </c>
      <c r="B1879" s="206"/>
      <c r="C1879" s="206"/>
      <c r="D1879" s="206"/>
      <c r="E1879" s="206"/>
      <c r="F1879" s="206" t="s">
        <v>3224</v>
      </c>
      <c r="G1879" s="206" t="s">
        <v>3223</v>
      </c>
      <c r="H1879" s="158" t="s">
        <v>1633</v>
      </c>
      <c r="I1879" s="155" t="s">
        <v>119</v>
      </c>
      <c r="J1879" s="128">
        <v>297</v>
      </c>
      <c r="K1879" s="128">
        <v>6</v>
      </c>
      <c r="L1879" s="128">
        <v>1840</v>
      </c>
      <c r="M1879" s="199">
        <f t="shared" si="33"/>
        <v>11040</v>
      </c>
      <c r="N1879" s="157" t="s">
        <v>3475</v>
      </c>
      <c r="O1879" s="157">
        <v>299</v>
      </c>
      <c r="P1879" s="205"/>
      <c r="Q1879" s="205"/>
      <c r="R1879" s="205"/>
      <c r="S1879" s="206"/>
    </row>
    <row r="1880" spans="1:19" ht="29.1" customHeight="1">
      <c r="A1880" s="166">
        <v>1876</v>
      </c>
      <c r="B1880" s="206"/>
      <c r="C1880" s="206"/>
      <c r="D1880" s="206"/>
      <c r="E1880" s="206"/>
      <c r="F1880" s="206" t="s">
        <v>3224</v>
      </c>
      <c r="G1880" s="206" t="s">
        <v>3223</v>
      </c>
      <c r="H1880" s="158" t="s">
        <v>1647</v>
      </c>
      <c r="I1880" s="155" t="s">
        <v>109</v>
      </c>
      <c r="J1880" s="128">
        <v>420</v>
      </c>
      <c r="K1880" s="128">
        <v>50</v>
      </c>
      <c r="L1880" s="128">
        <v>840</v>
      </c>
      <c r="M1880" s="199">
        <f t="shared" si="33"/>
        <v>42000</v>
      </c>
      <c r="N1880" s="157" t="s">
        <v>3474</v>
      </c>
      <c r="O1880" s="157" t="s">
        <v>2514</v>
      </c>
      <c r="P1880" s="205"/>
      <c r="Q1880" s="205"/>
      <c r="R1880" s="205"/>
      <c r="S1880" s="206"/>
    </row>
    <row r="1881" spans="1:19" ht="29.1" customHeight="1">
      <c r="A1881" s="166">
        <v>1877</v>
      </c>
      <c r="B1881" s="206"/>
      <c r="C1881" s="206"/>
      <c r="D1881" s="206"/>
      <c r="E1881" s="206"/>
      <c r="F1881" s="206" t="s">
        <v>3224</v>
      </c>
      <c r="G1881" s="206" t="s">
        <v>3223</v>
      </c>
      <c r="H1881" s="158" t="s">
        <v>1649</v>
      </c>
      <c r="I1881" s="155" t="s">
        <v>54</v>
      </c>
      <c r="J1881" s="128">
        <v>1564</v>
      </c>
      <c r="K1881" s="128">
        <v>1351</v>
      </c>
      <c r="L1881" s="128">
        <v>5750</v>
      </c>
      <c r="M1881" s="199">
        <f t="shared" si="33"/>
        <v>7768250</v>
      </c>
      <c r="N1881" s="157" t="s">
        <v>3358</v>
      </c>
      <c r="O1881" s="157" t="s">
        <v>4006</v>
      </c>
      <c r="P1881" s="205"/>
      <c r="Q1881" s="205"/>
      <c r="R1881" s="205"/>
      <c r="S1881" s="206"/>
    </row>
    <row r="1882" spans="1:19" ht="29.1" customHeight="1">
      <c r="A1882" s="166">
        <v>1878</v>
      </c>
      <c r="B1882" s="206"/>
      <c r="C1882" s="206"/>
      <c r="D1882" s="206"/>
      <c r="E1882" s="206"/>
      <c r="F1882" s="206" t="s">
        <v>3224</v>
      </c>
      <c r="G1882" s="206" t="s">
        <v>3223</v>
      </c>
      <c r="H1882" s="158" t="s">
        <v>1630</v>
      </c>
      <c r="I1882" s="155" t="s">
        <v>54</v>
      </c>
      <c r="J1882" s="128">
        <v>1282</v>
      </c>
      <c r="K1882" s="128">
        <v>239</v>
      </c>
      <c r="L1882" s="128">
        <v>6550</v>
      </c>
      <c r="M1882" s="199">
        <f t="shared" si="33"/>
        <v>1565450</v>
      </c>
      <c r="N1882" s="157" t="s">
        <v>3473</v>
      </c>
      <c r="O1882" s="157" t="s">
        <v>4005</v>
      </c>
      <c r="P1882" s="205"/>
      <c r="Q1882" s="205"/>
      <c r="R1882" s="205"/>
      <c r="S1882" s="206"/>
    </row>
    <row r="1883" spans="1:19" ht="29.1" customHeight="1">
      <c r="A1883" s="166">
        <v>1879</v>
      </c>
      <c r="B1883" s="206"/>
      <c r="C1883" s="206"/>
      <c r="D1883" s="206"/>
      <c r="E1883" s="206"/>
      <c r="F1883" s="206" t="s">
        <v>3224</v>
      </c>
      <c r="G1883" s="206" t="s">
        <v>3223</v>
      </c>
      <c r="H1883" s="158" t="s">
        <v>1629</v>
      </c>
      <c r="I1883" s="155" t="s">
        <v>54</v>
      </c>
      <c r="J1883" s="128">
        <v>647</v>
      </c>
      <c r="K1883" s="128">
        <v>608</v>
      </c>
      <c r="L1883" s="128">
        <v>6550</v>
      </c>
      <c r="M1883" s="199">
        <f t="shared" si="33"/>
        <v>3982400</v>
      </c>
      <c r="N1883" s="157" t="s">
        <v>3472</v>
      </c>
      <c r="O1883" s="157" t="s">
        <v>4004</v>
      </c>
      <c r="P1883" s="205"/>
      <c r="Q1883" s="205"/>
      <c r="R1883" s="205"/>
      <c r="S1883" s="206"/>
    </row>
    <row r="1884" spans="1:19" ht="29.1" customHeight="1">
      <c r="A1884" s="166">
        <v>1880</v>
      </c>
      <c r="B1884" s="206"/>
      <c r="C1884" s="206"/>
      <c r="D1884" s="206"/>
      <c r="E1884" s="206"/>
      <c r="F1884" s="206" t="s">
        <v>3224</v>
      </c>
      <c r="G1884" s="206" t="s">
        <v>3223</v>
      </c>
      <c r="H1884" s="158" t="s">
        <v>1628</v>
      </c>
      <c r="I1884" s="155" t="s">
        <v>119</v>
      </c>
      <c r="J1884" s="128">
        <v>735</v>
      </c>
      <c r="K1884" s="128">
        <v>316</v>
      </c>
      <c r="L1884" s="128">
        <v>3870</v>
      </c>
      <c r="M1884" s="199">
        <f t="shared" si="33"/>
        <v>1222920</v>
      </c>
      <c r="N1884" s="157" t="s">
        <v>3191</v>
      </c>
      <c r="O1884" s="157">
        <v>0</v>
      </c>
      <c r="P1884" s="205"/>
      <c r="Q1884" s="205"/>
      <c r="R1884" s="205"/>
      <c r="S1884" s="206"/>
    </row>
    <row r="1885" spans="1:19" ht="29.1" customHeight="1">
      <c r="A1885" s="166">
        <v>1881</v>
      </c>
      <c r="B1885" s="206"/>
      <c r="C1885" s="206"/>
      <c r="D1885" s="206"/>
      <c r="E1885" s="206"/>
      <c r="F1885" s="206" t="s">
        <v>3224</v>
      </c>
      <c r="G1885" s="206" t="s">
        <v>3223</v>
      </c>
      <c r="H1885" s="158" t="s">
        <v>1627</v>
      </c>
      <c r="I1885" s="155" t="s">
        <v>119</v>
      </c>
      <c r="J1885" s="128">
        <v>271</v>
      </c>
      <c r="K1885" s="128">
        <v>129</v>
      </c>
      <c r="L1885" s="128">
        <v>2900</v>
      </c>
      <c r="M1885" s="199">
        <f t="shared" si="33"/>
        <v>374100</v>
      </c>
      <c r="N1885" s="157" t="s">
        <v>3191</v>
      </c>
      <c r="O1885" s="157">
        <v>0</v>
      </c>
      <c r="P1885" s="205"/>
      <c r="Q1885" s="205"/>
      <c r="R1885" s="205"/>
      <c r="S1885" s="206"/>
    </row>
    <row r="1886" spans="1:19" ht="29.1" customHeight="1">
      <c r="A1886" s="166">
        <v>1882</v>
      </c>
      <c r="B1886" s="206"/>
      <c r="C1886" s="206"/>
      <c r="D1886" s="206"/>
      <c r="E1886" s="206"/>
      <c r="F1886" s="206" t="s">
        <v>3224</v>
      </c>
      <c r="G1886" s="206" t="s">
        <v>3223</v>
      </c>
      <c r="H1886" s="158" t="s">
        <v>2953</v>
      </c>
      <c r="I1886" s="155" t="s">
        <v>119</v>
      </c>
      <c r="J1886" s="128">
        <v>522</v>
      </c>
      <c r="K1886" s="128">
        <v>223</v>
      </c>
      <c r="L1886" s="128">
        <v>2900</v>
      </c>
      <c r="M1886" s="199">
        <f t="shared" si="33"/>
        <v>646700</v>
      </c>
      <c r="N1886" s="157" t="s">
        <v>3191</v>
      </c>
      <c r="O1886" s="157"/>
      <c r="P1886" s="205"/>
      <c r="Q1886" s="205"/>
      <c r="R1886" s="205"/>
      <c r="S1886" s="206"/>
    </row>
    <row r="1887" spans="1:19" ht="29.1" customHeight="1">
      <c r="A1887" s="166">
        <v>1883</v>
      </c>
      <c r="B1887" s="206"/>
      <c r="C1887" s="206"/>
      <c r="D1887" s="206"/>
      <c r="E1887" s="206"/>
      <c r="F1887" s="206" t="s">
        <v>3224</v>
      </c>
      <c r="G1887" s="206" t="s">
        <v>3223</v>
      </c>
      <c r="H1887" s="158" t="s">
        <v>972</v>
      </c>
      <c r="I1887" s="155" t="s">
        <v>119</v>
      </c>
      <c r="J1887" s="128">
        <v>251</v>
      </c>
      <c r="K1887" s="128">
        <v>251</v>
      </c>
      <c r="L1887" s="128">
        <v>3820</v>
      </c>
      <c r="M1887" s="199">
        <f t="shared" si="33"/>
        <v>958820</v>
      </c>
      <c r="N1887" s="157" t="s">
        <v>3191</v>
      </c>
      <c r="O1887" s="157">
        <v>0</v>
      </c>
      <c r="P1887" s="205"/>
      <c r="Q1887" s="205"/>
      <c r="R1887" s="205"/>
      <c r="S1887" s="206"/>
    </row>
    <row r="1888" spans="1:19" ht="29.1" customHeight="1">
      <c r="A1888" s="166">
        <v>1884</v>
      </c>
      <c r="B1888" s="206"/>
      <c r="C1888" s="206"/>
      <c r="D1888" s="206"/>
      <c r="E1888" s="206"/>
      <c r="F1888" s="206" t="s">
        <v>3224</v>
      </c>
      <c r="G1888" s="206" t="s">
        <v>3223</v>
      </c>
      <c r="H1888" s="158" t="s">
        <v>2928</v>
      </c>
      <c r="I1888" s="155" t="s">
        <v>119</v>
      </c>
      <c r="J1888" s="128">
        <v>1230</v>
      </c>
      <c r="K1888" s="128">
        <v>519</v>
      </c>
      <c r="L1888" s="128">
        <v>2680</v>
      </c>
      <c r="M1888" s="199">
        <f t="shared" si="33"/>
        <v>1390920</v>
      </c>
      <c r="N1888" s="157" t="s">
        <v>3180</v>
      </c>
      <c r="O1888" s="157"/>
      <c r="P1888" s="205"/>
      <c r="Q1888" s="205"/>
      <c r="R1888" s="205"/>
      <c r="S1888" s="206"/>
    </row>
    <row r="1889" spans="1:19" ht="29.1" customHeight="1">
      <c r="A1889" s="166">
        <v>1885</v>
      </c>
      <c r="B1889" s="206"/>
      <c r="C1889" s="206"/>
      <c r="D1889" s="206"/>
      <c r="E1889" s="206"/>
      <c r="F1889" s="206" t="s">
        <v>3224</v>
      </c>
      <c r="G1889" s="206" t="s">
        <v>3223</v>
      </c>
      <c r="H1889" s="158" t="s">
        <v>2954</v>
      </c>
      <c r="I1889" s="155" t="s">
        <v>119</v>
      </c>
      <c r="J1889" s="128">
        <v>1194</v>
      </c>
      <c r="K1889" s="128">
        <v>72</v>
      </c>
      <c r="L1889" s="128">
        <v>2900</v>
      </c>
      <c r="M1889" s="199">
        <f t="shared" si="33"/>
        <v>208800</v>
      </c>
      <c r="N1889" s="157" t="s">
        <v>3191</v>
      </c>
      <c r="O1889" s="157"/>
      <c r="P1889" s="205"/>
      <c r="Q1889" s="205"/>
      <c r="R1889" s="205"/>
      <c r="S1889" s="206"/>
    </row>
    <row r="1890" spans="1:19" ht="29.1" customHeight="1">
      <c r="A1890" s="166">
        <v>1886</v>
      </c>
      <c r="B1890" s="206"/>
      <c r="C1890" s="206"/>
      <c r="D1890" s="206"/>
      <c r="E1890" s="206"/>
      <c r="F1890" s="206" t="s">
        <v>3224</v>
      </c>
      <c r="G1890" s="206" t="s">
        <v>3223</v>
      </c>
      <c r="H1890" s="158" t="s">
        <v>2956</v>
      </c>
      <c r="I1890" s="155" t="s">
        <v>119</v>
      </c>
      <c r="J1890" s="128">
        <v>142</v>
      </c>
      <c r="K1890" s="128">
        <v>142</v>
      </c>
      <c r="L1890" s="128">
        <v>4620</v>
      </c>
      <c r="M1890" s="199">
        <f t="shared" si="33"/>
        <v>656040</v>
      </c>
      <c r="N1890" s="157" t="s">
        <v>3191</v>
      </c>
      <c r="O1890" s="157"/>
      <c r="P1890" s="205"/>
      <c r="Q1890" s="205"/>
      <c r="R1890" s="205"/>
      <c r="S1890" s="206"/>
    </row>
    <row r="1891" spans="1:19" ht="29.1" customHeight="1">
      <c r="A1891" s="166">
        <v>1887</v>
      </c>
      <c r="B1891" s="206"/>
      <c r="C1891" s="206"/>
      <c r="D1891" s="206"/>
      <c r="E1891" s="206"/>
      <c r="F1891" s="206" t="s">
        <v>3224</v>
      </c>
      <c r="G1891" s="206" t="s">
        <v>3223</v>
      </c>
      <c r="H1891" s="158" t="s">
        <v>2957</v>
      </c>
      <c r="I1891" s="155" t="s">
        <v>119</v>
      </c>
      <c r="J1891" s="128">
        <v>104</v>
      </c>
      <c r="K1891" s="128">
        <v>5</v>
      </c>
      <c r="L1891" s="128">
        <v>4620</v>
      </c>
      <c r="M1891" s="199">
        <f t="shared" si="33"/>
        <v>23100</v>
      </c>
      <c r="N1891" s="157" t="s">
        <v>3191</v>
      </c>
      <c r="O1891" s="157"/>
      <c r="P1891" s="205"/>
      <c r="Q1891" s="205"/>
      <c r="R1891" s="205"/>
      <c r="S1891" s="206"/>
    </row>
    <row r="1892" spans="1:19" ht="29.1" customHeight="1">
      <c r="A1892" s="166">
        <v>1888</v>
      </c>
      <c r="B1892" s="206"/>
      <c r="C1892" s="206"/>
      <c r="D1892" s="206"/>
      <c r="E1892" s="206"/>
      <c r="F1892" s="206" t="s">
        <v>3224</v>
      </c>
      <c r="G1892" s="206" t="s">
        <v>3223</v>
      </c>
      <c r="H1892" s="158" t="s">
        <v>2955</v>
      </c>
      <c r="I1892" s="155" t="s">
        <v>119</v>
      </c>
      <c r="J1892" s="128">
        <v>165</v>
      </c>
      <c r="K1892" s="128">
        <v>165</v>
      </c>
      <c r="L1892" s="128"/>
      <c r="M1892" s="199">
        <f t="shared" si="33"/>
        <v>0</v>
      </c>
      <c r="N1892" s="157" t="s">
        <v>3180</v>
      </c>
      <c r="O1892" s="157"/>
      <c r="P1892" s="205"/>
      <c r="Q1892" s="205"/>
      <c r="R1892" s="205"/>
      <c r="S1892" s="206"/>
    </row>
    <row r="1893" spans="1:19" ht="29.1" customHeight="1">
      <c r="A1893" s="166">
        <v>1889</v>
      </c>
      <c r="B1893" s="206"/>
      <c r="C1893" s="206"/>
      <c r="D1893" s="206"/>
      <c r="E1893" s="206"/>
      <c r="F1893" s="206" t="s">
        <v>3224</v>
      </c>
      <c r="G1893" s="206" t="s">
        <v>3223</v>
      </c>
      <c r="H1893" s="158" t="s">
        <v>2958</v>
      </c>
      <c r="I1893" s="155" t="s">
        <v>119</v>
      </c>
      <c r="J1893" s="128">
        <v>114</v>
      </c>
      <c r="K1893" s="128">
        <v>114</v>
      </c>
      <c r="L1893" s="128"/>
      <c r="M1893" s="199">
        <f t="shared" si="33"/>
        <v>0</v>
      </c>
      <c r="N1893" s="157" t="s">
        <v>3191</v>
      </c>
      <c r="O1893" s="157"/>
      <c r="P1893" s="205"/>
      <c r="Q1893" s="205"/>
      <c r="R1893" s="205"/>
      <c r="S1893" s="206"/>
    </row>
    <row r="1894" spans="1:19" ht="29.1" customHeight="1">
      <c r="A1894" s="166">
        <v>1890</v>
      </c>
      <c r="B1894" s="206"/>
      <c r="C1894" s="206"/>
      <c r="D1894" s="206"/>
      <c r="E1894" s="206"/>
      <c r="F1894" s="206" t="s">
        <v>3224</v>
      </c>
      <c r="G1894" s="206" t="s">
        <v>3223</v>
      </c>
      <c r="H1894" s="158" t="s">
        <v>1660</v>
      </c>
      <c r="I1894" s="155" t="s">
        <v>119</v>
      </c>
      <c r="J1894" s="128">
        <v>410</v>
      </c>
      <c r="K1894" s="128">
        <v>410</v>
      </c>
      <c r="L1894" s="128">
        <v>4620</v>
      </c>
      <c r="M1894" s="199">
        <f t="shared" si="33"/>
        <v>1894200</v>
      </c>
      <c r="N1894" s="157" t="s">
        <v>3191</v>
      </c>
      <c r="O1894" s="157"/>
      <c r="P1894" s="205"/>
      <c r="Q1894" s="205"/>
      <c r="R1894" s="205"/>
      <c r="S1894" s="206"/>
    </row>
    <row r="1895" spans="1:19" ht="29.1" customHeight="1">
      <c r="A1895" s="166">
        <v>1891</v>
      </c>
      <c r="B1895" s="206"/>
      <c r="C1895" s="206"/>
      <c r="D1895" s="206"/>
      <c r="E1895" s="206"/>
      <c r="F1895" s="206" t="s">
        <v>3224</v>
      </c>
      <c r="G1895" s="206" t="s">
        <v>3223</v>
      </c>
      <c r="H1895" s="158" t="s">
        <v>1661</v>
      </c>
      <c r="I1895" s="155" t="s">
        <v>119</v>
      </c>
      <c r="J1895" s="128">
        <v>23</v>
      </c>
      <c r="K1895" s="128">
        <v>23</v>
      </c>
      <c r="L1895" s="128"/>
      <c r="M1895" s="199">
        <f t="shared" si="33"/>
        <v>0</v>
      </c>
      <c r="N1895" s="157" t="s">
        <v>1820</v>
      </c>
      <c r="O1895" s="157"/>
      <c r="P1895" s="205"/>
      <c r="Q1895" s="205"/>
      <c r="R1895" s="205"/>
      <c r="S1895" s="206"/>
    </row>
    <row r="1896" spans="1:19" ht="29.1" customHeight="1">
      <c r="A1896" s="166">
        <v>1892</v>
      </c>
      <c r="B1896" s="206"/>
      <c r="C1896" s="206"/>
      <c r="D1896" s="206"/>
      <c r="E1896" s="206"/>
      <c r="F1896" s="206" t="s">
        <v>3224</v>
      </c>
      <c r="G1896" s="206" t="s">
        <v>3223</v>
      </c>
      <c r="H1896" s="158" t="s">
        <v>1659</v>
      </c>
      <c r="I1896" s="155" t="s">
        <v>119</v>
      </c>
      <c r="J1896" s="128">
        <v>53</v>
      </c>
      <c r="K1896" s="128">
        <v>53</v>
      </c>
      <c r="L1896" s="128">
        <v>4290</v>
      </c>
      <c r="M1896" s="199">
        <f t="shared" si="33"/>
        <v>227370</v>
      </c>
      <c r="N1896" s="157" t="s">
        <v>3191</v>
      </c>
      <c r="O1896" s="157">
        <v>0</v>
      </c>
      <c r="P1896" s="205"/>
      <c r="Q1896" s="205"/>
      <c r="R1896" s="205"/>
      <c r="S1896" s="206"/>
    </row>
    <row r="1897" spans="1:19" ht="29.1" customHeight="1">
      <c r="A1897" s="166">
        <v>1893</v>
      </c>
      <c r="B1897" s="206"/>
      <c r="C1897" s="206"/>
      <c r="D1897" s="206"/>
      <c r="E1897" s="206"/>
      <c r="F1897" s="206" t="s">
        <v>3224</v>
      </c>
      <c r="G1897" s="206" t="s">
        <v>3223</v>
      </c>
      <c r="H1897" s="158" t="s">
        <v>2929</v>
      </c>
      <c r="I1897" s="155" t="s">
        <v>119</v>
      </c>
      <c r="J1897" s="128">
        <v>132</v>
      </c>
      <c r="K1897" s="128">
        <v>132</v>
      </c>
      <c r="L1897" s="128"/>
      <c r="M1897" s="199">
        <f t="shared" si="33"/>
        <v>0</v>
      </c>
      <c r="N1897" s="157" t="s">
        <v>3180</v>
      </c>
      <c r="O1897" s="157"/>
      <c r="P1897" s="205"/>
      <c r="Q1897" s="205"/>
      <c r="R1897" s="205"/>
      <c r="S1897" s="206"/>
    </row>
    <row r="1898" spans="1:19" ht="29.1" customHeight="1">
      <c r="A1898" s="166">
        <v>1894</v>
      </c>
      <c r="B1898" s="206"/>
      <c r="C1898" s="206"/>
      <c r="D1898" s="206"/>
      <c r="E1898" s="206"/>
      <c r="F1898" s="206" t="s">
        <v>3224</v>
      </c>
      <c r="G1898" s="206" t="s">
        <v>3223</v>
      </c>
      <c r="H1898" s="158" t="s">
        <v>1655</v>
      </c>
      <c r="I1898" s="155" t="s">
        <v>119</v>
      </c>
      <c r="J1898" s="128">
        <v>7</v>
      </c>
      <c r="K1898" s="128">
        <v>7</v>
      </c>
      <c r="L1898" s="128">
        <v>6350</v>
      </c>
      <c r="M1898" s="199">
        <f t="shared" si="33"/>
        <v>44450</v>
      </c>
      <c r="N1898" s="157" t="s">
        <v>3191</v>
      </c>
      <c r="O1898" s="157">
        <v>0</v>
      </c>
      <c r="P1898" s="205"/>
      <c r="Q1898" s="205"/>
      <c r="R1898" s="205"/>
      <c r="S1898" s="206"/>
    </row>
    <row r="1899" spans="1:19" ht="29.1" customHeight="1">
      <c r="A1899" s="166">
        <v>1895</v>
      </c>
      <c r="B1899" s="206"/>
      <c r="C1899" s="206"/>
      <c r="D1899" s="206"/>
      <c r="E1899" s="206"/>
      <c r="F1899" s="206" t="s">
        <v>3224</v>
      </c>
      <c r="G1899" s="206" t="s">
        <v>3223</v>
      </c>
      <c r="H1899" s="158" t="s">
        <v>2961</v>
      </c>
      <c r="I1899" s="155" t="s">
        <v>119</v>
      </c>
      <c r="J1899" s="128">
        <v>323</v>
      </c>
      <c r="K1899" s="128">
        <v>323</v>
      </c>
      <c r="L1899" s="128">
        <v>5680</v>
      </c>
      <c r="M1899" s="199">
        <f t="shared" si="33"/>
        <v>1834640</v>
      </c>
      <c r="N1899" s="157" t="s">
        <v>3191</v>
      </c>
      <c r="O1899" s="157"/>
      <c r="P1899" s="205"/>
      <c r="Q1899" s="205"/>
      <c r="R1899" s="205"/>
      <c r="S1899" s="206"/>
    </row>
    <row r="1900" spans="1:19" ht="29.1" customHeight="1">
      <c r="A1900" s="166">
        <v>1896</v>
      </c>
      <c r="B1900" s="206"/>
      <c r="C1900" s="206"/>
      <c r="D1900" s="206"/>
      <c r="E1900" s="206"/>
      <c r="F1900" s="206" t="s">
        <v>3224</v>
      </c>
      <c r="G1900" s="206" t="s">
        <v>3223</v>
      </c>
      <c r="H1900" s="158" t="s">
        <v>996</v>
      </c>
      <c r="I1900" s="155" t="s">
        <v>119</v>
      </c>
      <c r="J1900" s="128">
        <v>23</v>
      </c>
      <c r="K1900" s="128">
        <v>23</v>
      </c>
      <c r="L1900" s="128"/>
      <c r="M1900" s="199">
        <f t="shared" si="33"/>
        <v>0</v>
      </c>
      <c r="N1900" s="157" t="s">
        <v>3180</v>
      </c>
      <c r="O1900" s="157"/>
      <c r="P1900" s="205"/>
      <c r="Q1900" s="205"/>
      <c r="R1900" s="205"/>
      <c r="S1900" s="206"/>
    </row>
    <row r="1901" spans="1:19" ht="29.1" customHeight="1">
      <c r="A1901" s="166">
        <v>1897</v>
      </c>
      <c r="B1901" s="206"/>
      <c r="C1901" s="206"/>
      <c r="D1901" s="206"/>
      <c r="E1901" s="206"/>
      <c r="F1901" s="206" t="s">
        <v>3224</v>
      </c>
      <c r="G1901" s="206" t="s">
        <v>3223</v>
      </c>
      <c r="H1901" s="158" t="s">
        <v>2959</v>
      </c>
      <c r="I1901" s="155" t="s">
        <v>119</v>
      </c>
      <c r="J1901" s="128">
        <v>301</v>
      </c>
      <c r="K1901" s="128">
        <v>301</v>
      </c>
      <c r="L1901" s="128">
        <v>5680</v>
      </c>
      <c r="M1901" s="199">
        <f t="shared" si="33"/>
        <v>1709680</v>
      </c>
      <c r="N1901" s="157" t="s">
        <v>3191</v>
      </c>
      <c r="O1901" s="157"/>
      <c r="P1901" s="205"/>
      <c r="Q1901" s="205"/>
      <c r="R1901" s="205"/>
      <c r="S1901" s="206"/>
    </row>
    <row r="1902" spans="1:19" ht="29.1" customHeight="1">
      <c r="A1902" s="166">
        <v>1898</v>
      </c>
      <c r="B1902" s="206"/>
      <c r="C1902" s="206"/>
      <c r="D1902" s="206"/>
      <c r="E1902" s="206"/>
      <c r="F1902" s="206" t="s">
        <v>3224</v>
      </c>
      <c r="G1902" s="206" t="s">
        <v>3223</v>
      </c>
      <c r="H1902" s="158" t="s">
        <v>2960</v>
      </c>
      <c r="I1902" s="155" t="s">
        <v>119</v>
      </c>
      <c r="J1902" s="128">
        <v>487</v>
      </c>
      <c r="K1902" s="128">
        <v>35</v>
      </c>
      <c r="L1902" s="128">
        <v>5680</v>
      </c>
      <c r="M1902" s="199">
        <f t="shared" si="33"/>
        <v>198800</v>
      </c>
      <c r="N1902" s="157" t="s">
        <v>3191</v>
      </c>
      <c r="O1902" s="157"/>
      <c r="P1902" s="205"/>
      <c r="Q1902" s="205"/>
      <c r="R1902" s="205"/>
      <c r="S1902" s="206"/>
    </row>
    <row r="1903" spans="1:19" ht="29.1" customHeight="1">
      <c r="A1903" s="166">
        <v>1899</v>
      </c>
      <c r="B1903" s="206"/>
      <c r="C1903" s="206"/>
      <c r="D1903" s="206"/>
      <c r="E1903" s="206"/>
      <c r="F1903" s="206" t="s">
        <v>3224</v>
      </c>
      <c r="G1903" s="206" t="s">
        <v>3223</v>
      </c>
      <c r="H1903" s="158" t="s">
        <v>1731</v>
      </c>
      <c r="I1903" s="155" t="s">
        <v>119</v>
      </c>
      <c r="J1903" s="128">
        <v>65</v>
      </c>
      <c r="K1903" s="128">
        <v>65</v>
      </c>
      <c r="L1903" s="128">
        <v>1650</v>
      </c>
      <c r="M1903" s="199">
        <f t="shared" si="33"/>
        <v>107250</v>
      </c>
      <c r="N1903" s="157" t="s">
        <v>1821</v>
      </c>
      <c r="O1903" s="157">
        <v>0</v>
      </c>
      <c r="P1903" s="205"/>
      <c r="Q1903" s="205"/>
      <c r="R1903" s="205"/>
      <c r="S1903" s="206"/>
    </row>
    <row r="1904" spans="1:19" ht="29.1" customHeight="1">
      <c r="A1904" s="166">
        <v>1900</v>
      </c>
      <c r="B1904" s="206"/>
      <c r="C1904" s="206"/>
      <c r="D1904" s="206"/>
      <c r="E1904" s="206"/>
      <c r="F1904" s="206" t="s">
        <v>3224</v>
      </c>
      <c r="G1904" s="206" t="s">
        <v>3223</v>
      </c>
      <c r="H1904" s="158" t="s">
        <v>2976</v>
      </c>
      <c r="I1904" s="155" t="s">
        <v>119</v>
      </c>
      <c r="J1904" s="128">
        <v>41</v>
      </c>
      <c r="K1904" s="128">
        <v>41</v>
      </c>
      <c r="L1904" s="128">
        <v>1650</v>
      </c>
      <c r="M1904" s="199">
        <f t="shared" si="33"/>
        <v>67650</v>
      </c>
      <c r="N1904" s="157" t="s">
        <v>1821</v>
      </c>
      <c r="O1904" s="157"/>
      <c r="P1904" s="205"/>
      <c r="Q1904" s="205"/>
      <c r="R1904" s="205"/>
      <c r="S1904" s="206"/>
    </row>
    <row r="1905" spans="1:19" ht="29.1" customHeight="1">
      <c r="A1905" s="166">
        <v>1901</v>
      </c>
      <c r="B1905" s="206"/>
      <c r="C1905" s="206"/>
      <c r="D1905" s="206"/>
      <c r="E1905" s="206"/>
      <c r="F1905" s="206" t="s">
        <v>3224</v>
      </c>
      <c r="G1905" s="206" t="s">
        <v>3223</v>
      </c>
      <c r="H1905" s="158" t="s">
        <v>1730</v>
      </c>
      <c r="I1905" s="155" t="s">
        <v>119</v>
      </c>
      <c r="J1905" s="128">
        <v>43</v>
      </c>
      <c r="K1905" s="128">
        <v>43</v>
      </c>
      <c r="L1905" s="128">
        <v>1650</v>
      </c>
      <c r="M1905" s="199">
        <f t="shared" si="33"/>
        <v>70950</v>
      </c>
      <c r="N1905" s="157" t="s">
        <v>1821</v>
      </c>
      <c r="O1905" s="157">
        <v>0</v>
      </c>
      <c r="P1905" s="205"/>
      <c r="Q1905" s="205"/>
      <c r="R1905" s="205"/>
      <c r="S1905" s="206"/>
    </row>
    <row r="1906" spans="1:19" ht="29.1" customHeight="1">
      <c r="A1906" s="166">
        <v>1902</v>
      </c>
      <c r="B1906" s="206"/>
      <c r="C1906" s="206"/>
      <c r="D1906" s="206"/>
      <c r="E1906" s="206"/>
      <c r="F1906" s="206" t="s">
        <v>3224</v>
      </c>
      <c r="G1906" s="206" t="s">
        <v>3223</v>
      </c>
      <c r="H1906" s="158" t="s">
        <v>2720</v>
      </c>
      <c r="I1906" s="155" t="s">
        <v>119</v>
      </c>
      <c r="J1906" s="128">
        <v>40</v>
      </c>
      <c r="K1906" s="128">
        <v>11</v>
      </c>
      <c r="L1906" s="128">
        <v>5680</v>
      </c>
      <c r="M1906" s="199">
        <f t="shared" si="33"/>
        <v>62480</v>
      </c>
      <c r="N1906" s="157" t="s">
        <v>3191</v>
      </c>
      <c r="O1906" s="157"/>
      <c r="P1906" s="205"/>
      <c r="Q1906" s="205"/>
      <c r="R1906" s="205"/>
      <c r="S1906" s="206"/>
    </row>
    <row r="1907" spans="1:19" ht="29.1" customHeight="1">
      <c r="A1907" s="166">
        <v>1903</v>
      </c>
      <c r="B1907" s="206"/>
      <c r="C1907" s="206"/>
      <c r="D1907" s="206"/>
      <c r="E1907" s="206"/>
      <c r="F1907" s="206" t="s">
        <v>3224</v>
      </c>
      <c r="G1907" s="206" t="s">
        <v>3223</v>
      </c>
      <c r="H1907" s="158" t="s">
        <v>2977</v>
      </c>
      <c r="I1907" s="155" t="s">
        <v>119</v>
      </c>
      <c r="J1907" s="128">
        <v>41</v>
      </c>
      <c r="K1907" s="128">
        <v>9</v>
      </c>
      <c r="L1907" s="128">
        <v>1650</v>
      </c>
      <c r="M1907" s="199">
        <f t="shared" si="33"/>
        <v>14850</v>
      </c>
      <c r="N1907" s="157" t="s">
        <v>1821</v>
      </c>
      <c r="O1907" s="157"/>
      <c r="P1907" s="205"/>
      <c r="Q1907" s="205"/>
      <c r="R1907" s="205"/>
      <c r="S1907" s="206"/>
    </row>
    <row r="1908" spans="1:19" ht="29.1" customHeight="1">
      <c r="A1908" s="166">
        <v>1904</v>
      </c>
      <c r="B1908" s="206"/>
      <c r="C1908" s="206"/>
      <c r="D1908" s="206"/>
      <c r="E1908" s="206"/>
      <c r="F1908" s="206" t="s">
        <v>3224</v>
      </c>
      <c r="G1908" s="206" t="s">
        <v>3223</v>
      </c>
      <c r="H1908" s="158" t="s">
        <v>2974</v>
      </c>
      <c r="I1908" s="155" t="s">
        <v>119</v>
      </c>
      <c r="J1908" s="128">
        <v>66</v>
      </c>
      <c r="K1908" s="128">
        <v>66</v>
      </c>
      <c r="L1908" s="128">
        <v>1650</v>
      </c>
      <c r="M1908" s="199">
        <f t="shared" si="33"/>
        <v>108900</v>
      </c>
      <c r="N1908" s="157" t="s">
        <v>1821</v>
      </c>
      <c r="O1908" s="157"/>
      <c r="P1908" s="205"/>
      <c r="Q1908" s="205"/>
      <c r="R1908" s="205"/>
      <c r="S1908" s="206"/>
    </row>
    <row r="1909" spans="1:19" ht="29.1" customHeight="1">
      <c r="A1909" s="166">
        <v>1905</v>
      </c>
      <c r="B1909" s="206"/>
      <c r="C1909" s="206"/>
      <c r="D1909" s="206"/>
      <c r="E1909" s="206"/>
      <c r="F1909" s="206" t="s">
        <v>3224</v>
      </c>
      <c r="G1909" s="206" t="s">
        <v>3223</v>
      </c>
      <c r="H1909" s="158" t="s">
        <v>1728</v>
      </c>
      <c r="I1909" s="155" t="s">
        <v>119</v>
      </c>
      <c r="J1909" s="128">
        <v>302</v>
      </c>
      <c r="K1909" s="128">
        <v>37</v>
      </c>
      <c r="L1909" s="128">
        <v>1650</v>
      </c>
      <c r="M1909" s="199">
        <f t="shared" si="33"/>
        <v>61050</v>
      </c>
      <c r="N1909" s="157" t="s">
        <v>3191</v>
      </c>
      <c r="O1909" s="157">
        <v>0</v>
      </c>
      <c r="P1909" s="205"/>
      <c r="Q1909" s="205"/>
      <c r="R1909" s="205"/>
      <c r="S1909" s="206"/>
    </row>
    <row r="1910" spans="1:19" ht="29.1" customHeight="1">
      <c r="A1910" s="166">
        <v>1906</v>
      </c>
      <c r="B1910" s="206"/>
      <c r="C1910" s="206"/>
      <c r="D1910" s="206"/>
      <c r="E1910" s="206"/>
      <c r="F1910" s="206" t="s">
        <v>3224</v>
      </c>
      <c r="G1910" s="206" t="s">
        <v>3223</v>
      </c>
      <c r="H1910" s="158" t="s">
        <v>2975</v>
      </c>
      <c r="I1910" s="155" t="s">
        <v>119</v>
      </c>
      <c r="J1910" s="128">
        <v>82</v>
      </c>
      <c r="K1910" s="128">
        <v>42</v>
      </c>
      <c r="L1910" s="128">
        <v>1650</v>
      </c>
      <c r="M1910" s="199">
        <f t="shared" si="33"/>
        <v>69300</v>
      </c>
      <c r="N1910" s="157" t="s">
        <v>1821</v>
      </c>
      <c r="O1910" s="157"/>
      <c r="P1910" s="205"/>
      <c r="Q1910" s="205"/>
      <c r="R1910" s="205"/>
      <c r="S1910" s="206"/>
    </row>
    <row r="1911" spans="1:19" ht="29.1" customHeight="1">
      <c r="A1911" s="166">
        <v>1907</v>
      </c>
      <c r="B1911" s="206"/>
      <c r="C1911" s="206"/>
      <c r="D1911" s="206"/>
      <c r="E1911" s="206"/>
      <c r="F1911" s="206" t="s">
        <v>3224</v>
      </c>
      <c r="G1911" s="206" t="s">
        <v>3223</v>
      </c>
      <c r="H1911" s="158" t="s">
        <v>1729</v>
      </c>
      <c r="I1911" s="155" t="s">
        <v>119</v>
      </c>
      <c r="J1911" s="128">
        <v>777</v>
      </c>
      <c r="K1911" s="128">
        <v>14</v>
      </c>
      <c r="L1911" s="128">
        <v>1650</v>
      </c>
      <c r="M1911" s="199">
        <f t="shared" si="33"/>
        <v>23100</v>
      </c>
      <c r="N1911" s="157" t="s">
        <v>1821</v>
      </c>
      <c r="O1911" s="157">
        <v>0</v>
      </c>
      <c r="P1911" s="205"/>
      <c r="Q1911" s="205"/>
      <c r="R1911" s="205"/>
      <c r="S1911" s="206"/>
    </row>
    <row r="1912" spans="1:19" ht="29.1" customHeight="1">
      <c r="A1912" s="166">
        <v>1908</v>
      </c>
      <c r="B1912" s="206"/>
      <c r="C1912" s="206"/>
      <c r="D1912" s="206"/>
      <c r="E1912" s="206"/>
      <c r="F1912" s="206" t="s">
        <v>3224</v>
      </c>
      <c r="G1912" s="206" t="s">
        <v>3223</v>
      </c>
      <c r="H1912" s="158" t="s">
        <v>2970</v>
      </c>
      <c r="I1912" s="155" t="s">
        <v>119</v>
      </c>
      <c r="J1912" s="128">
        <v>245</v>
      </c>
      <c r="K1912" s="128">
        <v>245</v>
      </c>
      <c r="L1912" s="128">
        <v>1650</v>
      </c>
      <c r="M1912" s="199">
        <f t="shared" si="33"/>
        <v>404250</v>
      </c>
      <c r="N1912" s="157" t="s">
        <v>3191</v>
      </c>
      <c r="O1912" s="157"/>
      <c r="P1912" s="205"/>
      <c r="Q1912" s="205"/>
      <c r="R1912" s="205"/>
      <c r="S1912" s="206"/>
    </row>
    <row r="1913" spans="1:19" ht="29.1" customHeight="1">
      <c r="A1913" s="166">
        <v>1909</v>
      </c>
      <c r="B1913" s="206"/>
      <c r="C1913" s="206"/>
      <c r="D1913" s="206"/>
      <c r="E1913" s="206"/>
      <c r="F1913" s="206" t="s">
        <v>3224</v>
      </c>
      <c r="G1913" s="206" t="s">
        <v>3223</v>
      </c>
      <c r="H1913" s="158" t="s">
        <v>2973</v>
      </c>
      <c r="I1913" s="155" t="s">
        <v>119</v>
      </c>
      <c r="J1913" s="128">
        <v>228</v>
      </c>
      <c r="K1913" s="128">
        <v>109</v>
      </c>
      <c r="L1913" s="128">
        <v>1650</v>
      </c>
      <c r="M1913" s="199">
        <f t="shared" si="33"/>
        <v>179850</v>
      </c>
      <c r="N1913" s="157" t="s">
        <v>3191</v>
      </c>
      <c r="O1913" s="157"/>
      <c r="P1913" s="205"/>
      <c r="Q1913" s="205"/>
      <c r="R1913" s="205"/>
      <c r="S1913" s="206"/>
    </row>
    <row r="1914" spans="1:19" ht="29.1" customHeight="1">
      <c r="A1914" s="166">
        <v>1910</v>
      </c>
      <c r="B1914" s="206"/>
      <c r="C1914" s="206"/>
      <c r="D1914" s="206"/>
      <c r="E1914" s="206"/>
      <c r="F1914" s="206" t="s">
        <v>3224</v>
      </c>
      <c r="G1914" s="206" t="s">
        <v>3223</v>
      </c>
      <c r="H1914" s="158" t="s">
        <v>2965</v>
      </c>
      <c r="I1914" s="155" t="s">
        <v>119</v>
      </c>
      <c r="J1914" s="128">
        <v>899</v>
      </c>
      <c r="K1914" s="128">
        <v>154</v>
      </c>
      <c r="L1914" s="128">
        <v>1650</v>
      </c>
      <c r="M1914" s="199">
        <f t="shared" si="33"/>
        <v>254100</v>
      </c>
      <c r="N1914" s="157" t="s">
        <v>1820</v>
      </c>
      <c r="O1914" s="157"/>
      <c r="P1914" s="205"/>
      <c r="Q1914" s="205"/>
      <c r="R1914" s="205"/>
      <c r="S1914" s="206"/>
    </row>
    <row r="1915" spans="1:19" ht="29.1" customHeight="1">
      <c r="A1915" s="166">
        <v>1911</v>
      </c>
      <c r="B1915" s="206"/>
      <c r="C1915" s="206"/>
      <c r="D1915" s="206"/>
      <c r="E1915" s="206"/>
      <c r="F1915" s="206" t="s">
        <v>3224</v>
      </c>
      <c r="G1915" s="206" t="s">
        <v>3223</v>
      </c>
      <c r="H1915" s="158" t="s">
        <v>2969</v>
      </c>
      <c r="I1915" s="155" t="s">
        <v>119</v>
      </c>
      <c r="J1915" s="128">
        <v>78</v>
      </c>
      <c r="K1915" s="128">
        <v>69</v>
      </c>
      <c r="L1915" s="128">
        <v>1650</v>
      </c>
      <c r="M1915" s="199">
        <f t="shared" ref="M1915:M1933" si="34">K1915*L1915</f>
        <v>113850</v>
      </c>
      <c r="N1915" s="157" t="s">
        <v>3191</v>
      </c>
      <c r="O1915" s="157"/>
      <c r="P1915" s="205"/>
      <c r="Q1915" s="205"/>
      <c r="R1915" s="205"/>
      <c r="S1915" s="206"/>
    </row>
    <row r="1916" spans="1:19" ht="29.1" customHeight="1">
      <c r="A1916" s="166">
        <v>1912</v>
      </c>
      <c r="B1916" s="206"/>
      <c r="C1916" s="206"/>
      <c r="D1916" s="206"/>
      <c r="E1916" s="206"/>
      <c r="F1916" s="206" t="s">
        <v>3224</v>
      </c>
      <c r="G1916" s="206" t="s">
        <v>3223</v>
      </c>
      <c r="H1916" s="158" t="s">
        <v>2972</v>
      </c>
      <c r="I1916" s="155" t="s">
        <v>119</v>
      </c>
      <c r="J1916" s="128">
        <v>110</v>
      </c>
      <c r="K1916" s="128">
        <v>22</v>
      </c>
      <c r="L1916" s="128">
        <v>1650</v>
      </c>
      <c r="M1916" s="199">
        <f t="shared" si="34"/>
        <v>36300</v>
      </c>
      <c r="N1916" s="157" t="s">
        <v>3191</v>
      </c>
      <c r="O1916" s="157"/>
      <c r="P1916" s="205"/>
      <c r="Q1916" s="205"/>
      <c r="R1916" s="205"/>
      <c r="S1916" s="206"/>
    </row>
    <row r="1917" spans="1:19" ht="29.1" customHeight="1">
      <c r="A1917" s="166">
        <v>1913</v>
      </c>
      <c r="B1917" s="206"/>
      <c r="C1917" s="206"/>
      <c r="D1917" s="206"/>
      <c r="E1917" s="206"/>
      <c r="F1917" s="206" t="s">
        <v>3224</v>
      </c>
      <c r="G1917" s="206" t="s">
        <v>3223</v>
      </c>
      <c r="H1917" s="158" t="s">
        <v>2971</v>
      </c>
      <c r="I1917" s="155" t="s">
        <v>119</v>
      </c>
      <c r="J1917" s="128">
        <v>447</v>
      </c>
      <c r="K1917" s="128">
        <v>4</v>
      </c>
      <c r="L1917" s="128">
        <v>1650</v>
      </c>
      <c r="M1917" s="199">
        <f t="shared" si="34"/>
        <v>6600</v>
      </c>
      <c r="N1917" s="157" t="s">
        <v>3191</v>
      </c>
      <c r="O1917" s="157"/>
      <c r="P1917" s="205"/>
      <c r="Q1917" s="205"/>
      <c r="R1917" s="205"/>
      <c r="S1917" s="206"/>
    </row>
    <row r="1918" spans="1:19" ht="29.1" customHeight="1">
      <c r="A1918" s="166">
        <v>1914</v>
      </c>
      <c r="B1918" s="206"/>
      <c r="C1918" s="206"/>
      <c r="D1918" s="206"/>
      <c r="E1918" s="206"/>
      <c r="F1918" s="206" t="s">
        <v>3224</v>
      </c>
      <c r="G1918" s="206" t="s">
        <v>3223</v>
      </c>
      <c r="H1918" s="158" t="s">
        <v>2968</v>
      </c>
      <c r="I1918" s="155" t="s">
        <v>119</v>
      </c>
      <c r="J1918" s="128">
        <v>124</v>
      </c>
      <c r="K1918" s="128">
        <v>1</v>
      </c>
      <c r="L1918" s="128">
        <v>1650</v>
      </c>
      <c r="M1918" s="199">
        <f t="shared" si="34"/>
        <v>1650</v>
      </c>
      <c r="N1918" s="157" t="s">
        <v>3191</v>
      </c>
      <c r="O1918" s="157"/>
      <c r="P1918" s="205"/>
      <c r="Q1918" s="205"/>
      <c r="R1918" s="205"/>
      <c r="S1918" s="206"/>
    </row>
    <row r="1919" spans="1:19" ht="29.1" customHeight="1">
      <c r="A1919" s="166">
        <v>1915</v>
      </c>
      <c r="B1919" s="206"/>
      <c r="C1919" s="206"/>
      <c r="D1919" s="206"/>
      <c r="E1919" s="206"/>
      <c r="F1919" s="206" t="s">
        <v>3224</v>
      </c>
      <c r="G1919" s="206" t="s">
        <v>3223</v>
      </c>
      <c r="H1919" s="158" t="s">
        <v>519</v>
      </c>
      <c r="I1919" s="155" t="s">
        <v>54</v>
      </c>
      <c r="J1919" s="128">
        <v>885</v>
      </c>
      <c r="K1919" s="128">
        <v>885</v>
      </c>
      <c r="L1919" s="128">
        <v>6290</v>
      </c>
      <c r="M1919" s="199">
        <f t="shared" si="34"/>
        <v>5566650</v>
      </c>
      <c r="N1919" s="157" t="s">
        <v>3359</v>
      </c>
      <c r="O1919" s="157" t="s">
        <v>2742</v>
      </c>
      <c r="P1919" s="205"/>
      <c r="Q1919" s="205"/>
      <c r="R1919" s="205"/>
      <c r="S1919" s="206"/>
    </row>
    <row r="1920" spans="1:19" ht="29.1" customHeight="1">
      <c r="A1920" s="166">
        <v>1916</v>
      </c>
      <c r="B1920" s="206"/>
      <c r="C1920" s="206"/>
      <c r="D1920" s="206"/>
      <c r="E1920" s="206"/>
      <c r="F1920" s="206" t="s">
        <v>3224</v>
      </c>
      <c r="G1920" s="206" t="s">
        <v>3223</v>
      </c>
      <c r="H1920" s="158" t="s">
        <v>1617</v>
      </c>
      <c r="I1920" s="155" t="s">
        <v>54</v>
      </c>
      <c r="J1920" s="128">
        <v>149</v>
      </c>
      <c r="K1920" s="128">
        <v>18</v>
      </c>
      <c r="L1920" s="128">
        <v>6090</v>
      </c>
      <c r="M1920" s="199">
        <f t="shared" si="34"/>
        <v>109620</v>
      </c>
      <c r="N1920" s="157" t="s">
        <v>3471</v>
      </c>
      <c r="O1920" s="157" t="s">
        <v>2752</v>
      </c>
      <c r="P1920" s="205"/>
      <c r="Q1920" s="205"/>
      <c r="R1920" s="205"/>
      <c r="S1920" s="206"/>
    </row>
    <row r="1921" spans="1:19" ht="29.1" customHeight="1">
      <c r="A1921" s="166">
        <v>1917</v>
      </c>
      <c r="B1921" s="206"/>
      <c r="C1921" s="206"/>
      <c r="D1921" s="206"/>
      <c r="E1921" s="206"/>
      <c r="F1921" s="206" t="s">
        <v>3224</v>
      </c>
      <c r="G1921" s="206" t="s">
        <v>3223</v>
      </c>
      <c r="H1921" s="158" t="s">
        <v>1615</v>
      </c>
      <c r="I1921" s="155" t="s">
        <v>182</v>
      </c>
      <c r="J1921" s="128">
        <v>660</v>
      </c>
      <c r="K1921" s="128">
        <v>120</v>
      </c>
      <c r="L1921" s="128">
        <v>5460</v>
      </c>
      <c r="M1921" s="199">
        <f t="shared" si="34"/>
        <v>655200</v>
      </c>
      <c r="N1921" s="157" t="s">
        <v>3471</v>
      </c>
      <c r="O1921" s="157" t="s">
        <v>2752</v>
      </c>
      <c r="P1921" s="205"/>
      <c r="Q1921" s="205"/>
      <c r="R1921" s="205"/>
      <c r="S1921" s="206"/>
    </row>
    <row r="1922" spans="1:19" ht="29.1" customHeight="1">
      <c r="A1922" s="166">
        <v>1918</v>
      </c>
      <c r="B1922" s="206"/>
      <c r="C1922" s="206"/>
      <c r="D1922" s="206"/>
      <c r="E1922" s="206"/>
      <c r="F1922" s="206" t="s">
        <v>3224</v>
      </c>
      <c r="G1922" s="206" t="s">
        <v>3223</v>
      </c>
      <c r="H1922" s="158" t="s">
        <v>1642</v>
      </c>
      <c r="I1922" s="155" t="s">
        <v>54</v>
      </c>
      <c r="J1922" s="128">
        <v>1000</v>
      </c>
      <c r="K1922" s="128">
        <v>103</v>
      </c>
      <c r="L1922" s="128">
        <v>5120</v>
      </c>
      <c r="M1922" s="199">
        <f t="shared" si="34"/>
        <v>527360</v>
      </c>
      <c r="N1922" s="157" t="s">
        <v>3470</v>
      </c>
      <c r="O1922" s="157" t="s">
        <v>4003</v>
      </c>
      <c r="P1922" s="205"/>
      <c r="Q1922" s="205"/>
      <c r="R1922" s="205"/>
      <c r="S1922" s="206"/>
    </row>
    <row r="1923" spans="1:19" ht="29.1" customHeight="1">
      <c r="A1923" s="166">
        <v>1919</v>
      </c>
      <c r="B1923" s="206"/>
      <c r="C1923" s="206"/>
      <c r="D1923" s="206"/>
      <c r="E1923" s="206"/>
      <c r="F1923" s="206" t="s">
        <v>3224</v>
      </c>
      <c r="G1923" s="206" t="s">
        <v>3223</v>
      </c>
      <c r="H1923" s="158" t="s">
        <v>1641</v>
      </c>
      <c r="I1923" s="155" t="s">
        <v>54</v>
      </c>
      <c r="J1923" s="128">
        <v>1502</v>
      </c>
      <c r="K1923" s="128">
        <v>994</v>
      </c>
      <c r="L1923" s="128">
        <v>5120</v>
      </c>
      <c r="M1923" s="199">
        <f t="shared" si="34"/>
        <v>5089280</v>
      </c>
      <c r="N1923" s="157" t="s">
        <v>3470</v>
      </c>
      <c r="O1923" s="157" t="s">
        <v>4002</v>
      </c>
      <c r="P1923" s="205"/>
      <c r="Q1923" s="205"/>
      <c r="R1923" s="205"/>
      <c r="S1923" s="206"/>
    </row>
    <row r="1924" spans="1:19" ht="29.1" customHeight="1">
      <c r="A1924" s="166">
        <v>1920</v>
      </c>
      <c r="B1924" s="206"/>
      <c r="C1924" s="206"/>
      <c r="D1924" s="206"/>
      <c r="E1924" s="206"/>
      <c r="F1924" s="206" t="s">
        <v>3224</v>
      </c>
      <c r="G1924" s="206" t="s">
        <v>3223</v>
      </c>
      <c r="H1924" s="158" t="s">
        <v>1640</v>
      </c>
      <c r="I1924" s="155" t="s">
        <v>182</v>
      </c>
      <c r="J1924" s="128">
        <v>576</v>
      </c>
      <c r="K1924" s="128">
        <v>576</v>
      </c>
      <c r="L1924" s="128">
        <v>6090</v>
      </c>
      <c r="M1924" s="199">
        <f t="shared" si="34"/>
        <v>3507840</v>
      </c>
      <c r="N1924" s="157" t="s">
        <v>3470</v>
      </c>
      <c r="O1924" s="157" t="s">
        <v>2788</v>
      </c>
      <c r="P1924" s="205"/>
      <c r="Q1924" s="205"/>
      <c r="R1924" s="205"/>
      <c r="S1924" s="206"/>
    </row>
    <row r="1925" spans="1:19" ht="29.1" customHeight="1">
      <c r="A1925" s="166">
        <v>1921</v>
      </c>
      <c r="B1925" s="206"/>
      <c r="C1925" s="206"/>
      <c r="D1925" s="206"/>
      <c r="E1925" s="206"/>
      <c r="F1925" s="206" t="s">
        <v>3224</v>
      </c>
      <c r="G1925" s="206" t="s">
        <v>3223</v>
      </c>
      <c r="H1925" s="158" t="s">
        <v>1639</v>
      </c>
      <c r="I1925" s="155" t="s">
        <v>54</v>
      </c>
      <c r="J1925" s="128">
        <v>2116</v>
      </c>
      <c r="K1925" s="128">
        <v>2072</v>
      </c>
      <c r="L1925" s="128">
        <v>5340</v>
      </c>
      <c r="M1925" s="199">
        <f t="shared" si="34"/>
        <v>11064480</v>
      </c>
      <c r="N1925" s="157" t="s">
        <v>3469</v>
      </c>
      <c r="O1925" s="157" t="s">
        <v>2761</v>
      </c>
      <c r="P1925" s="205"/>
      <c r="Q1925" s="205"/>
      <c r="R1925" s="205"/>
      <c r="S1925" s="206"/>
    </row>
    <row r="1926" spans="1:19" ht="29.1" customHeight="1">
      <c r="A1926" s="166">
        <v>1922</v>
      </c>
      <c r="B1926" s="206"/>
      <c r="C1926" s="206"/>
      <c r="D1926" s="206"/>
      <c r="E1926" s="206"/>
      <c r="F1926" s="206" t="s">
        <v>3224</v>
      </c>
      <c r="G1926" s="206" t="s">
        <v>3223</v>
      </c>
      <c r="H1926" s="158" t="s">
        <v>1638</v>
      </c>
      <c r="I1926" s="155" t="s">
        <v>54</v>
      </c>
      <c r="J1926" s="128">
        <v>1058</v>
      </c>
      <c r="K1926" s="128">
        <v>334</v>
      </c>
      <c r="L1926" s="128">
        <v>5340</v>
      </c>
      <c r="M1926" s="199">
        <f t="shared" si="34"/>
        <v>1783560</v>
      </c>
      <c r="N1926" s="157" t="s">
        <v>3338</v>
      </c>
      <c r="O1926" s="157" t="s">
        <v>4001</v>
      </c>
      <c r="P1926" s="205"/>
      <c r="Q1926" s="205"/>
      <c r="R1926" s="205"/>
      <c r="S1926" s="206"/>
    </row>
    <row r="1927" spans="1:19" ht="29.1" customHeight="1">
      <c r="A1927" s="166">
        <v>1923</v>
      </c>
      <c r="B1927" s="206"/>
      <c r="C1927" s="206"/>
      <c r="D1927" s="206"/>
      <c r="E1927" s="206"/>
      <c r="F1927" s="206" t="s">
        <v>3224</v>
      </c>
      <c r="G1927" s="206" t="s">
        <v>3223</v>
      </c>
      <c r="H1927" s="158" t="s">
        <v>1637</v>
      </c>
      <c r="I1927" s="155" t="s">
        <v>54</v>
      </c>
      <c r="J1927" s="128">
        <v>2596</v>
      </c>
      <c r="K1927" s="128">
        <v>2596</v>
      </c>
      <c r="L1927" s="128">
        <v>6090</v>
      </c>
      <c r="M1927" s="199">
        <f t="shared" si="34"/>
        <v>15809640</v>
      </c>
      <c r="N1927" s="157" t="s">
        <v>3468</v>
      </c>
      <c r="O1927" s="157" t="s">
        <v>4000</v>
      </c>
      <c r="P1927" s="205"/>
      <c r="Q1927" s="205"/>
      <c r="R1927" s="205"/>
      <c r="S1927" s="206"/>
    </row>
    <row r="1928" spans="1:19" ht="29.1" customHeight="1">
      <c r="A1928" s="166">
        <v>1924</v>
      </c>
      <c r="B1928" s="206"/>
      <c r="C1928" s="206"/>
      <c r="D1928" s="206"/>
      <c r="E1928" s="206"/>
      <c r="F1928" s="206" t="s">
        <v>3224</v>
      </c>
      <c r="G1928" s="206" t="s">
        <v>3223</v>
      </c>
      <c r="H1928" s="158" t="s">
        <v>192</v>
      </c>
      <c r="I1928" s="155" t="s">
        <v>55</v>
      </c>
      <c r="J1928" s="128">
        <v>1626</v>
      </c>
      <c r="K1928" s="128">
        <v>996</v>
      </c>
      <c r="L1928" s="128">
        <v>5340</v>
      </c>
      <c r="M1928" s="199">
        <f t="shared" si="34"/>
        <v>5318640</v>
      </c>
      <c r="N1928" s="157" t="s">
        <v>3467</v>
      </c>
      <c r="O1928" s="157" t="s">
        <v>2790</v>
      </c>
      <c r="P1928" s="205"/>
      <c r="Q1928" s="205"/>
      <c r="R1928" s="205"/>
      <c r="S1928" s="206"/>
    </row>
    <row r="1929" spans="1:19" ht="29.1" customHeight="1">
      <c r="A1929" s="166">
        <v>1925</v>
      </c>
      <c r="B1929" s="206"/>
      <c r="C1929" s="206"/>
      <c r="D1929" s="206"/>
      <c r="E1929" s="206"/>
      <c r="F1929" s="206" t="s">
        <v>3224</v>
      </c>
      <c r="G1929" s="206" t="s">
        <v>3223</v>
      </c>
      <c r="H1929" s="158" t="s">
        <v>193</v>
      </c>
      <c r="I1929" s="155" t="s">
        <v>54</v>
      </c>
      <c r="J1929" s="128">
        <v>1147</v>
      </c>
      <c r="K1929" s="128">
        <v>45</v>
      </c>
      <c r="L1929" s="128">
        <v>5120</v>
      </c>
      <c r="M1929" s="199">
        <f t="shared" si="34"/>
        <v>230400</v>
      </c>
      <c r="N1929" s="157" t="s">
        <v>3466</v>
      </c>
      <c r="O1929" s="157" t="s">
        <v>2792</v>
      </c>
      <c r="P1929" s="205"/>
      <c r="Q1929" s="205"/>
      <c r="R1929" s="205"/>
      <c r="S1929" s="206"/>
    </row>
    <row r="1930" spans="1:19" ht="29.1" customHeight="1">
      <c r="A1930" s="166">
        <v>1926</v>
      </c>
      <c r="B1930" s="206"/>
      <c r="C1930" s="206"/>
      <c r="D1930" s="206"/>
      <c r="E1930" s="206"/>
      <c r="F1930" s="206" t="s">
        <v>3224</v>
      </c>
      <c r="G1930" s="206" t="s">
        <v>3223</v>
      </c>
      <c r="H1930" s="158" t="s">
        <v>1643</v>
      </c>
      <c r="I1930" s="155" t="s">
        <v>54</v>
      </c>
      <c r="J1930" s="128">
        <v>6171</v>
      </c>
      <c r="K1930" s="128">
        <v>3268</v>
      </c>
      <c r="L1930" s="128">
        <v>5520</v>
      </c>
      <c r="M1930" s="199">
        <f t="shared" si="34"/>
        <v>18039360</v>
      </c>
      <c r="N1930" s="157" t="s">
        <v>3465</v>
      </c>
      <c r="O1930" s="157" t="s">
        <v>3999</v>
      </c>
      <c r="P1930" s="205"/>
      <c r="Q1930" s="205"/>
      <c r="R1930" s="205"/>
      <c r="S1930" s="206"/>
    </row>
    <row r="1931" spans="1:19" ht="29.1" customHeight="1">
      <c r="A1931" s="166">
        <v>1927</v>
      </c>
      <c r="B1931" s="206"/>
      <c r="C1931" s="206"/>
      <c r="D1931" s="206"/>
      <c r="E1931" s="206"/>
      <c r="F1931" s="206" t="s">
        <v>3224</v>
      </c>
      <c r="G1931" s="206" t="s">
        <v>3223</v>
      </c>
      <c r="H1931" s="158" t="s">
        <v>1648</v>
      </c>
      <c r="I1931" s="155" t="s">
        <v>54</v>
      </c>
      <c r="J1931" s="128">
        <v>1898</v>
      </c>
      <c r="K1931" s="128">
        <v>1317</v>
      </c>
      <c r="L1931" s="128">
        <v>5750</v>
      </c>
      <c r="M1931" s="199">
        <f t="shared" si="34"/>
        <v>7572750</v>
      </c>
      <c r="N1931" s="157" t="s">
        <v>3465</v>
      </c>
      <c r="O1931" s="157" t="s">
        <v>3999</v>
      </c>
      <c r="P1931" s="205"/>
      <c r="Q1931" s="205"/>
      <c r="R1931" s="205"/>
      <c r="S1931" s="206"/>
    </row>
    <row r="1932" spans="1:19" ht="29.1" customHeight="1">
      <c r="A1932" s="166">
        <v>1928</v>
      </c>
      <c r="B1932" s="206"/>
      <c r="C1932" s="206"/>
      <c r="D1932" s="206"/>
      <c r="E1932" s="206"/>
      <c r="F1932" s="206" t="s">
        <v>3224</v>
      </c>
      <c r="G1932" s="206" t="s">
        <v>3223</v>
      </c>
      <c r="H1932" s="158" t="s">
        <v>1650</v>
      </c>
      <c r="I1932" s="155" t="s">
        <v>54</v>
      </c>
      <c r="J1932" s="128">
        <v>1233</v>
      </c>
      <c r="K1932" s="128">
        <v>632</v>
      </c>
      <c r="L1932" s="128">
        <v>5290</v>
      </c>
      <c r="M1932" s="199">
        <f t="shared" si="34"/>
        <v>3343280</v>
      </c>
      <c r="N1932" s="157" t="s">
        <v>3311</v>
      </c>
      <c r="O1932" s="157" t="s">
        <v>2797</v>
      </c>
      <c r="P1932" s="205"/>
      <c r="Q1932" s="205"/>
      <c r="R1932" s="205"/>
      <c r="S1932" s="206"/>
    </row>
    <row r="1933" spans="1:19" ht="29.1" customHeight="1">
      <c r="A1933" s="166">
        <v>1929</v>
      </c>
      <c r="B1933" s="206"/>
      <c r="C1933" s="206"/>
      <c r="D1933" s="206"/>
      <c r="E1933" s="206"/>
      <c r="F1933" s="206" t="s">
        <v>3224</v>
      </c>
      <c r="G1933" s="206" t="s">
        <v>3223</v>
      </c>
      <c r="H1933" s="158" t="s">
        <v>1651</v>
      </c>
      <c r="I1933" s="155" t="s">
        <v>54</v>
      </c>
      <c r="J1933" s="128">
        <v>1702</v>
      </c>
      <c r="K1933" s="128">
        <v>8</v>
      </c>
      <c r="L1933" s="128">
        <v>5120</v>
      </c>
      <c r="M1933" s="199">
        <f t="shared" si="34"/>
        <v>40960</v>
      </c>
      <c r="N1933" s="157" t="s">
        <v>3431</v>
      </c>
      <c r="O1933" s="157" t="s">
        <v>2745</v>
      </c>
      <c r="P1933" s="205"/>
      <c r="Q1933" s="205"/>
      <c r="R1933" s="205"/>
      <c r="S1933" s="206"/>
    </row>
    <row r="1934" spans="1:19" ht="29.1" customHeight="1">
      <c r="A1934" s="166">
        <v>1930</v>
      </c>
      <c r="B1934" s="206"/>
      <c r="C1934" s="206"/>
      <c r="D1934" s="206"/>
      <c r="E1934" s="206"/>
      <c r="F1934" s="206" t="s">
        <v>3224</v>
      </c>
      <c r="G1934" s="206" t="s">
        <v>3223</v>
      </c>
      <c r="H1934" s="158" t="s">
        <v>2516</v>
      </c>
      <c r="I1934" s="155" t="s">
        <v>109</v>
      </c>
      <c r="J1934" s="128">
        <v>8727</v>
      </c>
      <c r="K1934" s="128">
        <v>3208</v>
      </c>
      <c r="L1934" s="128">
        <v>458</v>
      </c>
      <c r="M1934" s="118"/>
      <c r="N1934" s="157" t="s">
        <v>3464</v>
      </c>
      <c r="O1934" s="157">
        <v>233</v>
      </c>
      <c r="P1934" s="205"/>
      <c r="Q1934" s="205"/>
      <c r="R1934" s="205"/>
      <c r="S1934" s="206"/>
    </row>
    <row r="1935" spans="1:19" ht="29.1" customHeight="1">
      <c r="A1935" s="166">
        <v>1931</v>
      </c>
      <c r="B1935" s="206"/>
      <c r="C1935" s="206"/>
      <c r="D1935" s="206"/>
      <c r="E1935" s="206"/>
      <c r="F1935" s="206" t="s">
        <v>3224</v>
      </c>
      <c r="G1935" s="206" t="s">
        <v>3223</v>
      </c>
      <c r="H1935" s="159" t="s">
        <v>1652</v>
      </c>
      <c r="I1935" s="160" t="s">
        <v>54</v>
      </c>
      <c r="J1935" s="203">
        <v>2476</v>
      </c>
      <c r="K1935" s="203">
        <v>47</v>
      </c>
      <c r="L1935" s="203">
        <v>5520</v>
      </c>
      <c r="M1935" s="204">
        <f t="shared" ref="M1935:M1943" si="35">K1935*L1935</f>
        <v>259440</v>
      </c>
      <c r="N1935" s="161" t="s">
        <v>3463</v>
      </c>
      <c r="O1935" s="161" t="s">
        <v>2799</v>
      </c>
      <c r="P1935" s="205"/>
      <c r="Q1935" s="205"/>
      <c r="R1935" s="205"/>
      <c r="S1935" s="206"/>
    </row>
    <row r="1936" spans="1:19" ht="29.1" customHeight="1">
      <c r="A1936" s="166">
        <v>1932</v>
      </c>
      <c r="B1936" s="206"/>
      <c r="C1936" s="206"/>
      <c r="D1936" s="206"/>
      <c r="E1936" s="206"/>
      <c r="F1936" s="206" t="s">
        <v>3224</v>
      </c>
      <c r="G1936" s="206" t="s">
        <v>3223</v>
      </c>
      <c r="H1936" s="158" t="s">
        <v>1653</v>
      </c>
      <c r="I1936" s="155" t="s">
        <v>54</v>
      </c>
      <c r="J1936" s="128">
        <v>2374</v>
      </c>
      <c r="K1936" s="128">
        <v>1889</v>
      </c>
      <c r="L1936" s="128">
        <v>5750</v>
      </c>
      <c r="M1936" s="199">
        <f t="shared" si="35"/>
        <v>10861750</v>
      </c>
      <c r="N1936" s="157" t="s">
        <v>3294</v>
      </c>
      <c r="O1936" s="157">
        <v>377</v>
      </c>
      <c r="P1936" s="205"/>
      <c r="Q1936" s="205"/>
      <c r="R1936" s="205"/>
      <c r="S1936" s="206"/>
    </row>
    <row r="1937" spans="1:19" ht="29.1" customHeight="1">
      <c r="A1937" s="166">
        <v>1933</v>
      </c>
      <c r="B1937" s="206"/>
      <c r="C1937" s="206"/>
      <c r="D1937" s="206"/>
      <c r="E1937" s="206"/>
      <c r="F1937" s="206" t="s">
        <v>3224</v>
      </c>
      <c r="G1937" s="206" t="s">
        <v>3223</v>
      </c>
      <c r="H1937" s="158" t="s">
        <v>1654</v>
      </c>
      <c r="I1937" s="155" t="s">
        <v>54</v>
      </c>
      <c r="J1937" s="128">
        <v>2838</v>
      </c>
      <c r="K1937" s="128">
        <v>1313</v>
      </c>
      <c r="L1937" s="128">
        <v>5200</v>
      </c>
      <c r="M1937" s="199">
        <f t="shared" si="35"/>
        <v>6827600</v>
      </c>
      <c r="N1937" s="157" t="s">
        <v>3462</v>
      </c>
      <c r="O1937" s="157" t="s">
        <v>3998</v>
      </c>
      <c r="P1937" s="205"/>
      <c r="Q1937" s="205"/>
      <c r="R1937" s="205"/>
      <c r="S1937" s="206"/>
    </row>
    <row r="1938" spans="1:19" ht="29.1" customHeight="1">
      <c r="A1938" s="166">
        <v>1934</v>
      </c>
      <c r="B1938" s="206"/>
      <c r="C1938" s="206"/>
      <c r="D1938" s="206"/>
      <c r="E1938" s="206"/>
      <c r="F1938" s="206" t="s">
        <v>3224</v>
      </c>
      <c r="G1938" s="206" t="s">
        <v>3223</v>
      </c>
      <c r="H1938" s="158" t="s">
        <v>1658</v>
      </c>
      <c r="I1938" s="155" t="s">
        <v>119</v>
      </c>
      <c r="J1938" s="128">
        <v>544</v>
      </c>
      <c r="K1938" s="128">
        <v>544</v>
      </c>
      <c r="L1938" s="128">
        <v>4620</v>
      </c>
      <c r="M1938" s="199">
        <f t="shared" si="35"/>
        <v>2513280</v>
      </c>
      <c r="N1938" s="157" t="s">
        <v>3191</v>
      </c>
      <c r="O1938" s="157">
        <v>0</v>
      </c>
      <c r="P1938" s="205"/>
      <c r="Q1938" s="205"/>
      <c r="R1938" s="205"/>
      <c r="S1938" s="206"/>
    </row>
    <row r="1939" spans="1:19" ht="29.1" customHeight="1">
      <c r="A1939" s="166">
        <v>1935</v>
      </c>
      <c r="B1939" s="206"/>
      <c r="C1939" s="206"/>
      <c r="D1939" s="206"/>
      <c r="E1939" s="206"/>
      <c r="F1939" s="206" t="s">
        <v>3224</v>
      </c>
      <c r="G1939" s="206" t="s">
        <v>3223</v>
      </c>
      <c r="H1939" s="158" t="s">
        <v>1699</v>
      </c>
      <c r="I1939" s="155" t="s">
        <v>166</v>
      </c>
      <c r="J1939" s="128">
        <v>1875</v>
      </c>
      <c r="K1939" s="128">
        <v>62</v>
      </c>
      <c r="L1939" s="128">
        <v>1650</v>
      </c>
      <c r="M1939" s="199">
        <f t="shared" si="35"/>
        <v>102300</v>
      </c>
      <c r="N1939" s="157" t="s">
        <v>1821</v>
      </c>
      <c r="O1939" s="157">
        <v>0</v>
      </c>
      <c r="P1939" s="205"/>
      <c r="Q1939" s="205"/>
      <c r="R1939" s="205"/>
      <c r="S1939" s="206"/>
    </row>
    <row r="1940" spans="1:19" ht="29.1" customHeight="1">
      <c r="A1940" s="166">
        <v>1936</v>
      </c>
      <c r="B1940" s="206"/>
      <c r="C1940" s="206"/>
      <c r="D1940" s="206"/>
      <c r="E1940" s="206"/>
      <c r="F1940" s="206" t="s">
        <v>3224</v>
      </c>
      <c r="G1940" s="206" t="s">
        <v>3223</v>
      </c>
      <c r="H1940" s="158" t="s">
        <v>1657</v>
      </c>
      <c r="I1940" s="155" t="s">
        <v>54</v>
      </c>
      <c r="J1940" s="128">
        <v>1533</v>
      </c>
      <c r="K1940" s="128">
        <v>32</v>
      </c>
      <c r="L1940" s="128">
        <v>6440</v>
      </c>
      <c r="M1940" s="199">
        <f t="shared" si="35"/>
        <v>206080</v>
      </c>
      <c r="N1940" s="157" t="s">
        <v>3368</v>
      </c>
      <c r="O1940" s="157" t="s">
        <v>2730</v>
      </c>
      <c r="P1940" s="205"/>
      <c r="Q1940" s="205"/>
      <c r="R1940" s="205"/>
      <c r="S1940" s="206"/>
    </row>
    <row r="1941" spans="1:19" ht="29.1" customHeight="1">
      <c r="A1941" s="166">
        <v>1937</v>
      </c>
      <c r="B1941" s="206"/>
      <c r="C1941" s="206"/>
      <c r="D1941" s="206"/>
      <c r="E1941" s="206"/>
      <c r="F1941" s="206" t="s">
        <v>3224</v>
      </c>
      <c r="G1941" s="206" t="s">
        <v>3223</v>
      </c>
      <c r="H1941" s="158" t="s">
        <v>229</v>
      </c>
      <c r="I1941" s="155" t="s">
        <v>119</v>
      </c>
      <c r="J1941" s="128">
        <v>67</v>
      </c>
      <c r="K1941" s="128">
        <v>67</v>
      </c>
      <c r="L1941" s="128">
        <v>4620</v>
      </c>
      <c r="M1941" s="199">
        <f t="shared" si="35"/>
        <v>309540</v>
      </c>
      <c r="N1941" s="157" t="s">
        <v>3191</v>
      </c>
      <c r="O1941" s="157">
        <v>0</v>
      </c>
      <c r="P1941" s="205"/>
      <c r="Q1941" s="205"/>
      <c r="R1941" s="205"/>
      <c r="S1941" s="206"/>
    </row>
    <row r="1942" spans="1:19" ht="29.1" customHeight="1">
      <c r="A1942" s="166">
        <v>1938</v>
      </c>
      <c r="B1942" s="206"/>
      <c r="C1942" s="206"/>
      <c r="D1942" s="206"/>
      <c r="E1942" s="206"/>
      <c r="F1942" s="206" t="s">
        <v>3224</v>
      </c>
      <c r="G1942" s="206" t="s">
        <v>3223</v>
      </c>
      <c r="H1942" s="158" t="s">
        <v>228</v>
      </c>
      <c r="I1942" s="155" t="s">
        <v>55</v>
      </c>
      <c r="J1942" s="128">
        <v>836</v>
      </c>
      <c r="K1942" s="128">
        <v>2</v>
      </c>
      <c r="L1942" s="128">
        <v>6440</v>
      </c>
      <c r="M1942" s="199">
        <f t="shared" si="35"/>
        <v>12880</v>
      </c>
      <c r="N1942" s="157" t="s">
        <v>3461</v>
      </c>
      <c r="O1942" s="157" t="s">
        <v>2803</v>
      </c>
      <c r="P1942" s="205"/>
      <c r="Q1942" s="205"/>
      <c r="R1942" s="205"/>
      <c r="S1942" s="206"/>
    </row>
    <row r="1943" spans="1:19" ht="29.1" customHeight="1">
      <c r="A1943" s="166">
        <v>1939</v>
      </c>
      <c r="B1943" s="206"/>
      <c r="C1943" s="206"/>
      <c r="D1943" s="206"/>
      <c r="E1943" s="206"/>
      <c r="F1943" s="206" t="s">
        <v>3224</v>
      </c>
      <c r="G1943" s="206" t="s">
        <v>3223</v>
      </c>
      <c r="H1943" s="158" t="s">
        <v>1656</v>
      </c>
      <c r="I1943" s="155" t="s">
        <v>119</v>
      </c>
      <c r="J1943" s="128">
        <v>143</v>
      </c>
      <c r="K1943" s="128">
        <v>121</v>
      </c>
      <c r="L1943" s="128">
        <v>6350</v>
      </c>
      <c r="M1943" s="199">
        <f t="shared" si="35"/>
        <v>768350</v>
      </c>
      <c r="N1943" s="157" t="s">
        <v>3191</v>
      </c>
      <c r="O1943" s="157">
        <v>0</v>
      </c>
      <c r="P1943" s="205"/>
      <c r="Q1943" s="205"/>
      <c r="R1943" s="205"/>
      <c r="S1943" s="206"/>
    </row>
    <row r="1944" spans="1:19" ht="29.1" customHeight="1">
      <c r="A1944" s="166">
        <v>1940</v>
      </c>
      <c r="B1944" s="206"/>
      <c r="C1944" s="206"/>
      <c r="D1944" s="206"/>
      <c r="E1944" s="206"/>
      <c r="F1944" s="206" t="s">
        <v>3224</v>
      </c>
      <c r="G1944" s="206" t="s">
        <v>3225</v>
      </c>
      <c r="H1944" s="158" t="s">
        <v>1738</v>
      </c>
      <c r="I1944" s="155" t="s">
        <v>119</v>
      </c>
      <c r="J1944" s="128">
        <v>351</v>
      </c>
      <c r="K1944" s="199">
        <v>119</v>
      </c>
      <c r="L1944" s="199">
        <v>4550</v>
      </c>
      <c r="M1944" s="199">
        <f>K1944*L1944</f>
        <v>541450</v>
      </c>
      <c r="N1944" s="157" t="s">
        <v>3191</v>
      </c>
      <c r="O1944" s="157">
        <v>0</v>
      </c>
      <c r="P1944" s="205"/>
      <c r="Q1944" s="205"/>
      <c r="R1944" s="205"/>
      <c r="S1944" s="206"/>
    </row>
    <row r="1945" spans="1:19" ht="29.1" customHeight="1">
      <c r="A1945" s="166">
        <v>1941</v>
      </c>
      <c r="B1945" s="206"/>
      <c r="C1945" s="206"/>
      <c r="D1945" s="206"/>
      <c r="E1945" s="206"/>
      <c r="F1945" s="206" t="s">
        <v>3224</v>
      </c>
      <c r="G1945" s="206" t="s">
        <v>3214</v>
      </c>
      <c r="H1945" s="158" t="s">
        <v>1737</v>
      </c>
      <c r="I1945" s="155" t="s">
        <v>119</v>
      </c>
      <c r="J1945" s="128">
        <v>50</v>
      </c>
      <c r="K1945" s="199">
        <v>50</v>
      </c>
      <c r="L1945" s="199">
        <v>1710</v>
      </c>
      <c r="M1945" s="199">
        <f>K1945*L1945</f>
        <v>85500</v>
      </c>
      <c r="N1945" s="157" t="s">
        <v>3460</v>
      </c>
      <c r="O1945" s="157" t="s">
        <v>2695</v>
      </c>
      <c r="P1945" s="205"/>
      <c r="Q1945" s="205"/>
      <c r="R1945" s="205"/>
      <c r="S1945" s="206"/>
    </row>
    <row r="1946" spans="1:19" ht="29.1" customHeight="1">
      <c r="A1946" s="166">
        <v>1942</v>
      </c>
      <c r="B1946" s="206"/>
      <c r="C1946" s="206"/>
      <c r="D1946" s="206"/>
      <c r="E1946" s="206"/>
      <c r="F1946" s="206" t="s">
        <v>3224</v>
      </c>
      <c r="G1946" s="206" t="s">
        <v>3214</v>
      </c>
      <c r="H1946" s="158" t="s">
        <v>1736</v>
      </c>
      <c r="I1946" s="155" t="s">
        <v>119</v>
      </c>
      <c r="J1946" s="128">
        <v>360</v>
      </c>
      <c r="K1946" s="199">
        <v>337</v>
      </c>
      <c r="L1946" s="199">
        <v>1710</v>
      </c>
      <c r="M1946" s="199">
        <f>K1946*L1946</f>
        <v>576270</v>
      </c>
      <c r="N1946" s="157" t="s">
        <v>3459</v>
      </c>
      <c r="O1946" s="157" t="s">
        <v>2729</v>
      </c>
      <c r="P1946" s="205"/>
      <c r="Q1946" s="205"/>
      <c r="R1946" s="205"/>
      <c r="S1946" s="206"/>
    </row>
    <row r="1947" spans="1:19" ht="29.1" customHeight="1">
      <c r="A1947" s="166">
        <v>1943</v>
      </c>
      <c r="B1947" s="206"/>
      <c r="C1947" s="206"/>
      <c r="D1947" s="206"/>
      <c r="E1947" s="206"/>
      <c r="F1947" s="206" t="s">
        <v>3224</v>
      </c>
      <c r="G1947" s="206" t="s">
        <v>3214</v>
      </c>
      <c r="H1947" s="158" t="s">
        <v>3174</v>
      </c>
      <c r="I1947" s="155" t="s">
        <v>182</v>
      </c>
      <c r="J1947" s="128">
        <v>10</v>
      </c>
      <c r="K1947" s="199">
        <v>10</v>
      </c>
      <c r="L1947" s="199">
        <v>1710</v>
      </c>
      <c r="M1947" s="199">
        <f>K1947*L1947</f>
        <v>17100</v>
      </c>
      <c r="N1947" s="157" t="s">
        <v>3459</v>
      </c>
      <c r="O1947" s="157">
        <v>732</v>
      </c>
      <c r="P1947" s="205"/>
      <c r="Q1947" s="205"/>
      <c r="R1947" s="205"/>
      <c r="S1947" s="206"/>
    </row>
  </sheetData>
  <autoFilter ref="A4:S1947"/>
  <mergeCells count="11">
    <mergeCell ref="S3:S4"/>
    <mergeCell ref="P3:R3"/>
    <mergeCell ref="F3:F4"/>
    <mergeCell ref="G3:G4"/>
    <mergeCell ref="K3:K4"/>
    <mergeCell ref="L3:M3"/>
    <mergeCell ref="I3:I4"/>
    <mergeCell ref="J3:J4"/>
    <mergeCell ref="A3:A4"/>
    <mergeCell ref="B3:E3"/>
    <mergeCell ref="H3:H4"/>
  </mergeCells>
  <phoneticPr fontId="16" type="noConversion"/>
  <printOptions horizontalCentered="1"/>
  <pageMargins left="0.19685039370078741" right="0.19685039370078741" top="0.78740157480314965" bottom="0.59055118110236227" header="0" footer="0"/>
  <pageSetup paperSize="9" scale="85" orientation="portrait" horizontalDpi="4294967295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S1947"/>
  <sheetViews>
    <sheetView showGridLines="0" showZeros="0" view="pageBreakPreview" zoomScale="130" zoomScaleNormal="100" zoomScaleSheetLayoutView="130" workbookViewId="0">
      <pane ySplit="4" topLeftCell="A5" activePane="bottomLeft" state="frozen"/>
      <selection activeCell="N29" sqref="N29"/>
      <selection pane="bottomLeft" activeCell="O5" sqref="O5:O1947"/>
    </sheetView>
  </sheetViews>
  <sheetFormatPr defaultRowHeight="29.1" customHeight="1"/>
  <cols>
    <col min="1" max="1" width="4" style="109" bestFit="1" customWidth="1"/>
    <col min="2" max="4" width="3.77734375" style="106" hidden="1" customWidth="1"/>
    <col min="5" max="5" width="6.77734375" style="106" hidden="1" customWidth="1"/>
    <col min="6" max="7" width="6.77734375" style="106" customWidth="1"/>
    <col min="8" max="8" width="7.77734375" style="110" customWidth="1"/>
    <col min="9" max="9" width="3.77734375" style="106" customWidth="1"/>
    <col min="10" max="11" width="6.77734375" style="130" customWidth="1"/>
    <col min="12" max="12" width="6.77734375" style="130" hidden="1" customWidth="1"/>
    <col min="13" max="13" width="8.88671875" style="130" hidden="1" customWidth="1"/>
    <col min="14" max="14" width="9.77734375" style="116" customWidth="1"/>
    <col min="15" max="15" width="21.44140625" style="116" bestFit="1" customWidth="1"/>
    <col min="16" max="16" width="7.77734375" style="111" customWidth="1"/>
    <col min="17" max="17" width="8.77734375" style="111" customWidth="1"/>
    <col min="18" max="18" width="6.77734375" style="111" customWidth="1"/>
    <col min="19" max="19" width="4.77734375" style="106" customWidth="1"/>
    <col min="20" max="20" width="8.88671875" style="154" customWidth="1"/>
    <col min="21" max="24" width="8.88671875" style="154"/>
    <col min="25" max="25" width="15.88671875" style="154" bestFit="1" customWidth="1"/>
    <col min="26" max="16384" width="8.88671875" style="154"/>
  </cols>
  <sheetData>
    <row r="1" spans="1:19" ht="30" customHeight="1">
      <c r="A1" s="99" t="s">
        <v>92</v>
      </c>
      <c r="B1" s="99"/>
      <c r="C1" s="99"/>
      <c r="D1" s="99"/>
      <c r="E1" s="99"/>
      <c r="F1" s="99"/>
      <c r="G1" s="99"/>
      <c r="H1" s="100"/>
      <c r="I1" s="101"/>
      <c r="J1" s="101"/>
      <c r="K1" s="102"/>
      <c r="L1" s="102"/>
      <c r="M1" s="102"/>
      <c r="N1" s="114"/>
      <c r="O1" s="114"/>
      <c r="P1" s="101"/>
      <c r="Q1" s="101"/>
      <c r="R1" s="101"/>
      <c r="S1" s="101"/>
    </row>
    <row r="2" spans="1:19" ht="19.899999999999999" customHeight="1">
      <c r="A2" s="103"/>
      <c r="B2" s="103"/>
      <c r="C2" s="103"/>
      <c r="D2" s="103"/>
      <c r="E2" s="103"/>
      <c r="F2" s="103"/>
      <c r="G2" s="103"/>
      <c r="H2" s="104"/>
      <c r="I2" s="103"/>
      <c r="J2" s="103"/>
      <c r="K2" s="105"/>
      <c r="L2" s="105"/>
      <c r="M2" s="105"/>
      <c r="N2" s="115"/>
      <c r="O2" s="115"/>
      <c r="P2" s="106"/>
      <c r="Q2" s="106"/>
      <c r="R2" s="107"/>
      <c r="S2" s="122"/>
    </row>
    <row r="3" spans="1:19" ht="30" customHeight="1">
      <c r="A3" s="194" t="s">
        <v>93</v>
      </c>
      <c r="B3" s="194" t="s">
        <v>94</v>
      </c>
      <c r="C3" s="194"/>
      <c r="D3" s="194"/>
      <c r="E3" s="194"/>
      <c r="F3" s="197" t="s">
        <v>3212</v>
      </c>
      <c r="G3" s="197" t="s">
        <v>3213</v>
      </c>
      <c r="H3" s="194" t="s">
        <v>95</v>
      </c>
      <c r="I3" s="194" t="s">
        <v>96</v>
      </c>
      <c r="J3" s="194" t="s">
        <v>97</v>
      </c>
      <c r="K3" s="194" t="s">
        <v>98</v>
      </c>
      <c r="L3" s="195" t="s">
        <v>107</v>
      </c>
      <c r="M3" s="196"/>
      <c r="N3" s="166" t="s">
        <v>79</v>
      </c>
      <c r="O3" s="166"/>
      <c r="P3" s="194" t="s">
        <v>80</v>
      </c>
      <c r="Q3" s="194"/>
      <c r="R3" s="194"/>
      <c r="S3" s="194" t="s">
        <v>69</v>
      </c>
    </row>
    <row r="4" spans="1:19" ht="30" customHeight="1">
      <c r="A4" s="194"/>
      <c r="B4" s="166">
        <v>1</v>
      </c>
      <c r="C4" s="166">
        <v>2</v>
      </c>
      <c r="D4" s="166">
        <v>3</v>
      </c>
      <c r="E4" s="166" t="s">
        <v>88</v>
      </c>
      <c r="F4" s="198"/>
      <c r="G4" s="198"/>
      <c r="H4" s="194"/>
      <c r="I4" s="194"/>
      <c r="J4" s="194"/>
      <c r="K4" s="194"/>
      <c r="L4" s="166" t="s">
        <v>99</v>
      </c>
      <c r="M4" s="166" t="s">
        <v>107</v>
      </c>
      <c r="N4" s="166" t="s">
        <v>83</v>
      </c>
      <c r="O4" s="166" t="s">
        <v>84</v>
      </c>
      <c r="P4" s="166" t="s">
        <v>83</v>
      </c>
      <c r="Q4" s="166" t="s">
        <v>84</v>
      </c>
      <c r="R4" s="166" t="s">
        <v>85</v>
      </c>
      <c r="S4" s="194"/>
    </row>
    <row r="5" spans="1:19" ht="30.95" customHeight="1">
      <c r="A5" s="166">
        <v>1</v>
      </c>
      <c r="B5" s="166">
        <v>1</v>
      </c>
      <c r="C5" s="156" t="s">
        <v>2925</v>
      </c>
      <c r="D5" s="156" t="s">
        <v>2948</v>
      </c>
      <c r="E5" s="166">
        <v>5</v>
      </c>
      <c r="F5" s="166" t="s">
        <v>3226</v>
      </c>
      <c r="G5" s="166" t="s">
        <v>3214</v>
      </c>
      <c r="H5" s="157" t="s">
        <v>136</v>
      </c>
      <c r="I5" s="155" t="s">
        <v>119</v>
      </c>
      <c r="J5" s="128">
        <v>672</v>
      </c>
      <c r="K5" s="128">
        <v>250</v>
      </c>
      <c r="L5" s="128">
        <v>18400</v>
      </c>
      <c r="M5" s="128">
        <f t="shared" ref="M5:M68" si="0">K5*L5</f>
        <v>4600000</v>
      </c>
      <c r="N5" s="157" t="s">
        <v>3190</v>
      </c>
      <c r="O5" s="108">
        <v>0</v>
      </c>
      <c r="P5" s="124"/>
      <c r="Q5" s="124"/>
      <c r="R5" s="124"/>
      <c r="S5" s="128"/>
    </row>
    <row r="6" spans="1:19" ht="30.95" customHeight="1">
      <c r="A6" s="166">
        <v>2</v>
      </c>
      <c r="B6" s="166">
        <v>1</v>
      </c>
      <c r="C6" s="156" t="s">
        <v>2925</v>
      </c>
      <c r="D6" s="156" t="s">
        <v>3089</v>
      </c>
      <c r="E6" s="166">
        <v>5</v>
      </c>
      <c r="F6" s="166" t="s">
        <v>3226</v>
      </c>
      <c r="G6" s="166" t="s">
        <v>3214</v>
      </c>
      <c r="H6" s="157" t="s">
        <v>128</v>
      </c>
      <c r="I6" s="155" t="s">
        <v>109</v>
      </c>
      <c r="J6" s="128">
        <v>1699</v>
      </c>
      <c r="K6" s="128">
        <v>295</v>
      </c>
      <c r="L6" s="128">
        <v>45000</v>
      </c>
      <c r="M6" s="128">
        <f t="shared" si="0"/>
        <v>13275000</v>
      </c>
      <c r="N6" s="157" t="s">
        <v>2522</v>
      </c>
      <c r="O6" s="108" t="s">
        <v>3229</v>
      </c>
      <c r="P6" s="124"/>
      <c r="Q6" s="124"/>
      <c r="R6" s="124"/>
      <c r="S6" s="128"/>
    </row>
    <row r="7" spans="1:19" ht="30.95" customHeight="1">
      <c r="A7" s="166">
        <v>3</v>
      </c>
      <c r="B7" s="166">
        <v>1</v>
      </c>
      <c r="C7" s="156" t="s">
        <v>2925</v>
      </c>
      <c r="D7" s="156" t="s">
        <v>2918</v>
      </c>
      <c r="E7" s="166">
        <v>5</v>
      </c>
      <c r="F7" s="166" t="s">
        <v>3226</v>
      </c>
      <c r="G7" s="166" t="s">
        <v>3214</v>
      </c>
      <c r="H7" s="157" t="s">
        <v>135</v>
      </c>
      <c r="I7" s="155" t="s">
        <v>119</v>
      </c>
      <c r="J7" s="128">
        <v>129</v>
      </c>
      <c r="K7" s="128">
        <v>129</v>
      </c>
      <c r="L7" s="128">
        <v>18400</v>
      </c>
      <c r="M7" s="128">
        <f t="shared" si="0"/>
        <v>2373600</v>
      </c>
      <c r="N7" s="157" t="s">
        <v>3190</v>
      </c>
      <c r="O7" s="108">
        <v>0</v>
      </c>
      <c r="P7" s="124"/>
      <c r="Q7" s="124"/>
      <c r="R7" s="124"/>
      <c r="S7" s="128"/>
    </row>
    <row r="8" spans="1:19" ht="30.95" customHeight="1">
      <c r="A8" s="166">
        <v>4</v>
      </c>
      <c r="B8" s="166">
        <v>1</v>
      </c>
      <c r="C8" s="156" t="s">
        <v>2925</v>
      </c>
      <c r="D8" s="156" t="s">
        <v>3094</v>
      </c>
      <c r="E8" s="166">
        <v>5</v>
      </c>
      <c r="F8" s="166" t="s">
        <v>3226</v>
      </c>
      <c r="G8" s="166" t="s">
        <v>3214</v>
      </c>
      <c r="H8" s="157" t="s">
        <v>130</v>
      </c>
      <c r="I8" s="155" t="s">
        <v>109</v>
      </c>
      <c r="J8" s="128">
        <v>210</v>
      </c>
      <c r="K8" s="128">
        <v>169</v>
      </c>
      <c r="L8" s="128">
        <v>45000</v>
      </c>
      <c r="M8" s="128">
        <f t="shared" si="0"/>
        <v>7605000</v>
      </c>
      <c r="N8" s="157" t="s">
        <v>2540</v>
      </c>
      <c r="O8" s="108">
        <v>266</v>
      </c>
      <c r="P8" s="124"/>
      <c r="Q8" s="124"/>
      <c r="R8" s="124"/>
      <c r="S8" s="128"/>
    </row>
    <row r="9" spans="1:19" ht="30.95" customHeight="1">
      <c r="A9" s="166">
        <v>5</v>
      </c>
      <c r="B9" s="166">
        <v>1</v>
      </c>
      <c r="C9" s="156" t="s">
        <v>2925</v>
      </c>
      <c r="D9" s="156" t="s">
        <v>2919</v>
      </c>
      <c r="E9" s="166">
        <v>5</v>
      </c>
      <c r="F9" s="166" t="s">
        <v>3226</v>
      </c>
      <c r="G9" s="166" t="s">
        <v>3214</v>
      </c>
      <c r="H9" s="157" t="s">
        <v>3096</v>
      </c>
      <c r="I9" s="155" t="s">
        <v>119</v>
      </c>
      <c r="J9" s="128">
        <v>17</v>
      </c>
      <c r="K9" s="128">
        <v>17</v>
      </c>
      <c r="L9" s="128">
        <v>18400</v>
      </c>
      <c r="M9" s="128">
        <f t="shared" si="0"/>
        <v>312800</v>
      </c>
      <c r="N9" s="157" t="s">
        <v>3190</v>
      </c>
      <c r="O9" s="108">
        <v>0</v>
      </c>
      <c r="P9" s="124"/>
      <c r="Q9" s="124"/>
      <c r="R9" s="124"/>
      <c r="S9" s="128"/>
    </row>
    <row r="10" spans="1:19" ht="30.95" customHeight="1">
      <c r="A10" s="166">
        <v>6</v>
      </c>
      <c r="B10" s="166">
        <v>1</v>
      </c>
      <c r="C10" s="156" t="s">
        <v>2925</v>
      </c>
      <c r="D10" s="156" t="s">
        <v>3095</v>
      </c>
      <c r="E10" s="166">
        <v>5</v>
      </c>
      <c r="F10" s="166" t="s">
        <v>3226</v>
      </c>
      <c r="G10" s="166" t="s">
        <v>3214</v>
      </c>
      <c r="H10" s="157" t="s">
        <v>131</v>
      </c>
      <c r="I10" s="155" t="s">
        <v>109</v>
      </c>
      <c r="J10" s="128">
        <v>1353</v>
      </c>
      <c r="K10" s="128">
        <v>601</v>
      </c>
      <c r="L10" s="128">
        <v>43200</v>
      </c>
      <c r="M10" s="128">
        <f t="shared" si="0"/>
        <v>25963200</v>
      </c>
      <c r="N10" s="157" t="s">
        <v>2012</v>
      </c>
      <c r="O10" s="108" t="s">
        <v>2541</v>
      </c>
      <c r="P10" s="124"/>
      <c r="Q10" s="124"/>
      <c r="R10" s="124"/>
      <c r="S10" s="128"/>
    </row>
    <row r="11" spans="1:19" ht="30.95" customHeight="1">
      <c r="A11" s="166">
        <v>7</v>
      </c>
      <c r="B11" s="166">
        <v>0</v>
      </c>
      <c r="C11" s="156" t="s">
        <v>2962</v>
      </c>
      <c r="D11" s="156" t="s">
        <v>3087</v>
      </c>
      <c r="E11" s="166">
        <v>4</v>
      </c>
      <c r="F11" s="166" t="s">
        <v>3226</v>
      </c>
      <c r="G11" s="166" t="s">
        <v>3214</v>
      </c>
      <c r="H11" s="157" t="s">
        <v>110</v>
      </c>
      <c r="I11" s="155" t="s">
        <v>109</v>
      </c>
      <c r="J11" s="128">
        <v>1653</v>
      </c>
      <c r="K11" s="128">
        <v>469</v>
      </c>
      <c r="L11" s="128">
        <v>16000</v>
      </c>
      <c r="M11" s="128">
        <f t="shared" si="0"/>
        <v>7504000</v>
      </c>
      <c r="N11" s="157" t="s">
        <v>2530</v>
      </c>
      <c r="O11" s="108" t="s">
        <v>2531</v>
      </c>
      <c r="P11" s="124"/>
      <c r="Q11" s="124"/>
      <c r="R11" s="124"/>
      <c r="S11" s="128"/>
    </row>
    <row r="12" spans="1:19" ht="30.95" customHeight="1">
      <c r="A12" s="166">
        <v>8</v>
      </c>
      <c r="B12" s="166">
        <v>0</v>
      </c>
      <c r="C12" s="156" t="s">
        <v>2962</v>
      </c>
      <c r="D12" s="156" t="s">
        <v>3086</v>
      </c>
      <c r="E12" s="166">
        <v>4</v>
      </c>
      <c r="F12" s="166" t="s">
        <v>3226</v>
      </c>
      <c r="G12" s="166" t="s">
        <v>3214</v>
      </c>
      <c r="H12" s="157" t="s">
        <v>108</v>
      </c>
      <c r="I12" s="155" t="s">
        <v>109</v>
      </c>
      <c r="J12" s="128">
        <v>10035</v>
      </c>
      <c r="K12" s="128">
        <v>268</v>
      </c>
      <c r="L12" s="128">
        <v>18000</v>
      </c>
      <c r="M12" s="128">
        <f t="shared" si="0"/>
        <v>4824000</v>
      </c>
      <c r="N12" s="157" t="s">
        <v>2397</v>
      </c>
      <c r="O12" s="108" t="s">
        <v>2528</v>
      </c>
      <c r="P12" s="205"/>
      <c r="Q12" s="205"/>
      <c r="R12" s="205"/>
      <c r="S12" s="128"/>
    </row>
    <row r="13" spans="1:19" ht="30.95" customHeight="1">
      <c r="A13" s="166">
        <v>9</v>
      </c>
      <c r="B13" s="166">
        <v>1</v>
      </c>
      <c r="C13" s="156" t="s">
        <v>2949</v>
      </c>
      <c r="D13" s="156">
        <v>0</v>
      </c>
      <c r="E13" s="166">
        <v>0</v>
      </c>
      <c r="F13" s="166" t="s">
        <v>3226</v>
      </c>
      <c r="G13" s="166" t="s">
        <v>3214</v>
      </c>
      <c r="H13" s="157" t="s">
        <v>122</v>
      </c>
      <c r="I13" s="155" t="s">
        <v>109</v>
      </c>
      <c r="J13" s="128">
        <v>18002</v>
      </c>
      <c r="K13" s="128">
        <v>4729</v>
      </c>
      <c r="L13" s="128">
        <v>4770</v>
      </c>
      <c r="M13" s="128">
        <f t="shared" si="0"/>
        <v>22557330</v>
      </c>
      <c r="N13" s="157" t="s">
        <v>2534</v>
      </c>
      <c r="O13" s="108" t="s">
        <v>2535</v>
      </c>
      <c r="P13" s="124"/>
      <c r="Q13" s="124"/>
      <c r="R13" s="124"/>
      <c r="S13" s="128"/>
    </row>
    <row r="14" spans="1:19" ht="30.95" customHeight="1">
      <c r="A14" s="166">
        <v>10</v>
      </c>
      <c r="B14" s="166">
        <v>1</v>
      </c>
      <c r="C14" s="156" t="s">
        <v>2946</v>
      </c>
      <c r="D14" s="156">
        <v>0</v>
      </c>
      <c r="E14" s="166">
        <v>0</v>
      </c>
      <c r="F14" s="166" t="s">
        <v>3226</v>
      </c>
      <c r="G14" s="166" t="s">
        <v>3214</v>
      </c>
      <c r="H14" s="157" t="s">
        <v>117</v>
      </c>
      <c r="I14" s="155" t="s">
        <v>109</v>
      </c>
      <c r="J14" s="128">
        <v>75518</v>
      </c>
      <c r="K14" s="128">
        <v>2004</v>
      </c>
      <c r="L14" s="128">
        <v>4660</v>
      </c>
      <c r="M14" s="128">
        <f t="shared" si="0"/>
        <v>9338640</v>
      </c>
      <c r="N14" s="157" t="s">
        <v>2517</v>
      </c>
      <c r="O14" s="108" t="s">
        <v>2532</v>
      </c>
      <c r="P14" s="124"/>
      <c r="Q14" s="124"/>
      <c r="R14" s="124"/>
      <c r="S14" s="128"/>
    </row>
    <row r="15" spans="1:19" ht="30.95" customHeight="1">
      <c r="A15" s="166">
        <v>11</v>
      </c>
      <c r="B15" s="166">
        <v>1</v>
      </c>
      <c r="C15" s="156" t="s">
        <v>2925</v>
      </c>
      <c r="D15" s="156" t="s">
        <v>2922</v>
      </c>
      <c r="E15" s="166">
        <v>5</v>
      </c>
      <c r="F15" s="166" t="s">
        <v>3226</v>
      </c>
      <c r="G15" s="166" t="s">
        <v>3214</v>
      </c>
      <c r="H15" s="157" t="s">
        <v>139</v>
      </c>
      <c r="I15" s="155" t="s">
        <v>109</v>
      </c>
      <c r="J15" s="128">
        <v>1032</v>
      </c>
      <c r="K15" s="128">
        <v>47</v>
      </c>
      <c r="L15" s="128">
        <v>62500</v>
      </c>
      <c r="M15" s="128">
        <f t="shared" si="0"/>
        <v>2937500</v>
      </c>
      <c r="N15" s="157" t="s">
        <v>2542</v>
      </c>
      <c r="O15" s="108" t="s">
        <v>2543</v>
      </c>
      <c r="P15" s="124"/>
      <c r="Q15" s="124"/>
      <c r="R15" s="124"/>
      <c r="S15" s="128"/>
    </row>
    <row r="16" spans="1:19" ht="30.95" customHeight="1">
      <c r="A16" s="166">
        <v>12</v>
      </c>
      <c r="B16" s="166">
        <v>1</v>
      </c>
      <c r="C16" s="156" t="s">
        <v>2925</v>
      </c>
      <c r="D16" s="156" t="s">
        <v>2921</v>
      </c>
      <c r="E16" s="166">
        <v>5</v>
      </c>
      <c r="F16" s="166" t="s">
        <v>3226</v>
      </c>
      <c r="G16" s="166" t="s">
        <v>3214</v>
      </c>
      <c r="H16" s="157" t="s">
        <v>138</v>
      </c>
      <c r="I16" s="155" t="s">
        <v>109</v>
      </c>
      <c r="J16" s="128">
        <v>1238</v>
      </c>
      <c r="K16" s="128">
        <v>48</v>
      </c>
      <c r="L16" s="128">
        <v>15100</v>
      </c>
      <c r="M16" s="128">
        <f t="shared" si="0"/>
        <v>724800</v>
      </c>
      <c r="N16" s="157" t="s">
        <v>2542</v>
      </c>
      <c r="O16" s="108" t="s">
        <v>2543</v>
      </c>
      <c r="P16" s="205"/>
      <c r="Q16" s="205"/>
      <c r="R16" s="205"/>
      <c r="S16" s="128"/>
    </row>
    <row r="17" spans="1:19" ht="30.95" customHeight="1">
      <c r="A17" s="166">
        <v>13</v>
      </c>
      <c r="B17" s="166">
        <v>1</v>
      </c>
      <c r="C17" s="156" t="s">
        <v>2925</v>
      </c>
      <c r="D17" s="156" t="s">
        <v>2920</v>
      </c>
      <c r="E17" s="166">
        <v>5</v>
      </c>
      <c r="F17" s="166" t="s">
        <v>3226</v>
      </c>
      <c r="G17" s="166" t="s">
        <v>3214</v>
      </c>
      <c r="H17" s="157" t="s">
        <v>137</v>
      </c>
      <c r="I17" s="155" t="s">
        <v>109</v>
      </c>
      <c r="J17" s="128">
        <v>163</v>
      </c>
      <c r="K17" s="128">
        <v>104</v>
      </c>
      <c r="L17" s="128">
        <v>15100</v>
      </c>
      <c r="M17" s="128">
        <f t="shared" si="0"/>
        <v>1570400</v>
      </c>
      <c r="N17" s="157" t="s">
        <v>2544</v>
      </c>
      <c r="O17" s="108" t="s">
        <v>2545</v>
      </c>
      <c r="P17" s="124"/>
      <c r="Q17" s="124"/>
      <c r="R17" s="124"/>
      <c r="S17" s="128"/>
    </row>
    <row r="18" spans="1:19" ht="30.95" customHeight="1">
      <c r="A18" s="166">
        <v>14</v>
      </c>
      <c r="B18" s="166">
        <v>1</v>
      </c>
      <c r="C18" s="156" t="s">
        <v>2925</v>
      </c>
      <c r="D18" s="156" t="s">
        <v>2915</v>
      </c>
      <c r="E18" s="166">
        <v>5</v>
      </c>
      <c r="F18" s="166" t="s">
        <v>3226</v>
      </c>
      <c r="G18" s="166" t="s">
        <v>3214</v>
      </c>
      <c r="H18" s="157" t="s">
        <v>3097</v>
      </c>
      <c r="I18" s="155" t="s">
        <v>109</v>
      </c>
      <c r="J18" s="128">
        <v>16399</v>
      </c>
      <c r="K18" s="128">
        <v>726</v>
      </c>
      <c r="L18" s="128">
        <v>9100</v>
      </c>
      <c r="M18" s="128">
        <f t="shared" si="0"/>
        <v>6606600</v>
      </c>
      <c r="N18" s="157" t="s">
        <v>2538</v>
      </c>
      <c r="O18" s="108" t="s">
        <v>2539</v>
      </c>
      <c r="P18" s="124"/>
      <c r="Q18" s="124"/>
      <c r="R18" s="124"/>
      <c r="S18" s="128"/>
    </row>
    <row r="19" spans="1:19" ht="30.95" customHeight="1">
      <c r="A19" s="166">
        <v>15</v>
      </c>
      <c r="B19" s="166">
        <v>1</v>
      </c>
      <c r="C19" s="156" t="s">
        <v>2925</v>
      </c>
      <c r="D19" s="156" t="s">
        <v>2916</v>
      </c>
      <c r="E19" s="166">
        <v>5</v>
      </c>
      <c r="F19" s="166" t="s">
        <v>3226</v>
      </c>
      <c r="G19" s="166" t="s">
        <v>3214</v>
      </c>
      <c r="H19" s="157" t="s">
        <v>133</v>
      </c>
      <c r="I19" s="155" t="s">
        <v>119</v>
      </c>
      <c r="J19" s="128">
        <v>1013</v>
      </c>
      <c r="K19" s="128">
        <v>911</v>
      </c>
      <c r="L19" s="128">
        <v>14000</v>
      </c>
      <c r="M19" s="128">
        <f t="shared" si="0"/>
        <v>12754000</v>
      </c>
      <c r="N19" s="157" t="s">
        <v>3190</v>
      </c>
      <c r="O19" s="108">
        <v>0</v>
      </c>
      <c r="P19" s="124"/>
      <c r="Q19" s="124"/>
      <c r="R19" s="124"/>
      <c r="S19" s="128"/>
    </row>
    <row r="20" spans="1:19" ht="30.95" customHeight="1">
      <c r="A20" s="166">
        <v>16</v>
      </c>
      <c r="B20" s="166">
        <v>1</v>
      </c>
      <c r="C20" s="156" t="s">
        <v>2925</v>
      </c>
      <c r="D20" s="156" t="s">
        <v>3093</v>
      </c>
      <c r="E20" s="166">
        <v>5</v>
      </c>
      <c r="F20" s="166" t="s">
        <v>3226</v>
      </c>
      <c r="G20" s="166" t="s">
        <v>3214</v>
      </c>
      <c r="H20" s="157" t="s">
        <v>129</v>
      </c>
      <c r="I20" s="155" t="s">
        <v>119</v>
      </c>
      <c r="J20" s="128">
        <v>1983</v>
      </c>
      <c r="K20" s="128">
        <v>928</v>
      </c>
      <c r="L20" s="128">
        <v>18400</v>
      </c>
      <c r="M20" s="128">
        <f t="shared" si="0"/>
        <v>17075200</v>
      </c>
      <c r="N20" s="157" t="s">
        <v>3179</v>
      </c>
      <c r="O20" s="108">
        <v>0</v>
      </c>
      <c r="P20" s="124"/>
      <c r="Q20" s="124"/>
      <c r="R20" s="124"/>
      <c r="S20" s="128"/>
    </row>
    <row r="21" spans="1:19" ht="30.95" customHeight="1">
      <c r="A21" s="166">
        <v>17</v>
      </c>
      <c r="B21" s="166">
        <v>1</v>
      </c>
      <c r="C21" s="156" t="s">
        <v>2925</v>
      </c>
      <c r="D21" s="156" t="s">
        <v>2917</v>
      </c>
      <c r="E21" s="166">
        <v>5</v>
      </c>
      <c r="F21" s="166" t="s">
        <v>3226</v>
      </c>
      <c r="G21" s="166" t="s">
        <v>3214</v>
      </c>
      <c r="H21" s="157" t="s">
        <v>134</v>
      </c>
      <c r="I21" s="155" t="s">
        <v>119</v>
      </c>
      <c r="J21" s="128">
        <v>705</v>
      </c>
      <c r="K21" s="128">
        <v>28</v>
      </c>
      <c r="L21" s="128">
        <v>13900</v>
      </c>
      <c r="M21" s="128">
        <f t="shared" si="0"/>
        <v>389200</v>
      </c>
      <c r="N21" s="157" t="s">
        <v>3190</v>
      </c>
      <c r="O21" s="108">
        <v>0</v>
      </c>
      <c r="P21" s="124"/>
      <c r="Q21" s="124"/>
      <c r="R21" s="124"/>
      <c r="S21" s="128"/>
    </row>
    <row r="22" spans="1:19" ht="30.95" customHeight="1">
      <c r="A22" s="166">
        <v>18</v>
      </c>
      <c r="B22" s="166">
        <v>1</v>
      </c>
      <c r="C22" s="156" t="s">
        <v>2925</v>
      </c>
      <c r="D22" s="156" t="s">
        <v>2947</v>
      </c>
      <c r="E22" s="166">
        <v>5</v>
      </c>
      <c r="F22" s="166" t="s">
        <v>3226</v>
      </c>
      <c r="G22" s="166" t="s">
        <v>3214</v>
      </c>
      <c r="H22" s="157" t="s">
        <v>132</v>
      </c>
      <c r="I22" s="155" t="s">
        <v>109</v>
      </c>
      <c r="J22" s="128">
        <v>1324</v>
      </c>
      <c r="K22" s="128">
        <v>1281</v>
      </c>
      <c r="L22" s="128">
        <v>43200</v>
      </c>
      <c r="M22" s="128">
        <f t="shared" si="0"/>
        <v>55339200</v>
      </c>
      <c r="N22" s="157" t="s">
        <v>2522</v>
      </c>
      <c r="O22" s="108" t="s">
        <v>2523</v>
      </c>
      <c r="P22" s="205"/>
      <c r="Q22" s="205"/>
      <c r="R22" s="205"/>
      <c r="S22" s="128"/>
    </row>
    <row r="23" spans="1:19" ht="30.95" customHeight="1">
      <c r="A23" s="166">
        <v>19</v>
      </c>
      <c r="B23" s="166">
        <v>0</v>
      </c>
      <c r="C23" s="156" t="s">
        <v>3088</v>
      </c>
      <c r="D23" s="156" t="s">
        <v>3091</v>
      </c>
      <c r="E23" s="166">
        <v>4</v>
      </c>
      <c r="F23" s="166" t="s">
        <v>3226</v>
      </c>
      <c r="G23" s="166" t="s">
        <v>3214</v>
      </c>
      <c r="H23" s="157" t="s">
        <v>115</v>
      </c>
      <c r="I23" s="155" t="s">
        <v>54</v>
      </c>
      <c r="J23" s="128">
        <v>2214</v>
      </c>
      <c r="K23" s="128">
        <v>1147</v>
      </c>
      <c r="L23" s="128">
        <v>38400</v>
      </c>
      <c r="M23" s="128">
        <f t="shared" si="0"/>
        <v>44044800</v>
      </c>
      <c r="N23" s="157" t="s">
        <v>2524</v>
      </c>
      <c r="O23" s="108" t="s">
        <v>2525</v>
      </c>
      <c r="P23" s="124"/>
      <c r="Q23" s="124"/>
      <c r="R23" s="124"/>
      <c r="S23" s="128"/>
    </row>
    <row r="24" spans="1:19" ht="30.95" customHeight="1">
      <c r="A24" s="166">
        <v>20</v>
      </c>
      <c r="B24" s="166">
        <v>0</v>
      </c>
      <c r="C24" s="156" t="s">
        <v>3088</v>
      </c>
      <c r="D24" s="156" t="s">
        <v>3086</v>
      </c>
      <c r="E24" s="166">
        <v>4</v>
      </c>
      <c r="F24" s="166" t="s">
        <v>3226</v>
      </c>
      <c r="G24" s="166" t="s">
        <v>3214</v>
      </c>
      <c r="H24" s="157" t="s">
        <v>112</v>
      </c>
      <c r="I24" s="155" t="s">
        <v>109</v>
      </c>
      <c r="J24" s="128">
        <v>17</v>
      </c>
      <c r="K24" s="128">
        <v>17</v>
      </c>
      <c r="L24" s="128">
        <v>18000</v>
      </c>
      <c r="M24" s="128">
        <f t="shared" si="0"/>
        <v>306000</v>
      </c>
      <c r="N24" s="157" t="s">
        <v>2524</v>
      </c>
      <c r="O24" s="108" t="s">
        <v>2525</v>
      </c>
      <c r="P24" s="124"/>
      <c r="Q24" s="124"/>
      <c r="R24" s="124"/>
      <c r="S24" s="128"/>
    </row>
    <row r="25" spans="1:19" ht="30.95" customHeight="1">
      <c r="A25" s="166">
        <v>21</v>
      </c>
      <c r="B25" s="166">
        <v>0</v>
      </c>
      <c r="C25" s="156" t="s">
        <v>3088</v>
      </c>
      <c r="D25" s="156" t="s">
        <v>3090</v>
      </c>
      <c r="E25" s="166">
        <v>4</v>
      </c>
      <c r="F25" s="166" t="s">
        <v>3226</v>
      </c>
      <c r="G25" s="166" t="s">
        <v>3214</v>
      </c>
      <c r="H25" s="157" t="s">
        <v>114</v>
      </c>
      <c r="I25" s="155" t="s">
        <v>109</v>
      </c>
      <c r="J25" s="128">
        <v>408</v>
      </c>
      <c r="K25" s="128">
        <v>372</v>
      </c>
      <c r="L25" s="128">
        <v>18000</v>
      </c>
      <c r="M25" s="128">
        <f t="shared" si="0"/>
        <v>6696000</v>
      </c>
      <c r="N25" s="157" t="s">
        <v>2524</v>
      </c>
      <c r="O25" s="108" t="s">
        <v>2525</v>
      </c>
      <c r="P25" s="124"/>
      <c r="Q25" s="124"/>
      <c r="R25" s="124"/>
      <c r="S25" s="128"/>
    </row>
    <row r="26" spans="1:19" ht="30.95" customHeight="1">
      <c r="A26" s="166">
        <v>22</v>
      </c>
      <c r="B26" s="166">
        <v>0</v>
      </c>
      <c r="C26" s="156" t="s">
        <v>3088</v>
      </c>
      <c r="D26" s="156" t="s">
        <v>3087</v>
      </c>
      <c r="E26" s="166">
        <v>4</v>
      </c>
      <c r="F26" s="166" t="s">
        <v>3226</v>
      </c>
      <c r="G26" s="166" t="s">
        <v>3214</v>
      </c>
      <c r="H26" s="157" t="s">
        <v>113</v>
      </c>
      <c r="I26" s="155" t="s">
        <v>54</v>
      </c>
      <c r="J26" s="128">
        <v>1368</v>
      </c>
      <c r="K26" s="128">
        <v>950</v>
      </c>
      <c r="L26" s="128">
        <v>29400</v>
      </c>
      <c r="M26" s="128">
        <f t="shared" si="0"/>
        <v>27930000</v>
      </c>
      <c r="N26" s="157" t="s">
        <v>2524</v>
      </c>
      <c r="O26" s="108" t="s">
        <v>2525</v>
      </c>
      <c r="P26" s="124"/>
      <c r="Q26" s="124"/>
      <c r="R26" s="124"/>
      <c r="S26" s="128"/>
    </row>
    <row r="27" spans="1:19" ht="30.95" customHeight="1">
      <c r="A27" s="166">
        <v>23</v>
      </c>
      <c r="B27" s="166">
        <v>0</v>
      </c>
      <c r="C27" s="156" t="s">
        <v>3088</v>
      </c>
      <c r="D27" s="156" t="s">
        <v>3089</v>
      </c>
      <c r="E27" s="166">
        <v>4</v>
      </c>
      <c r="F27" s="166" t="s">
        <v>3226</v>
      </c>
      <c r="G27" s="166" t="s">
        <v>3214</v>
      </c>
      <c r="H27" s="157" t="s">
        <v>111</v>
      </c>
      <c r="I27" s="155" t="s">
        <v>109</v>
      </c>
      <c r="J27" s="128">
        <v>198</v>
      </c>
      <c r="K27" s="128">
        <v>198</v>
      </c>
      <c r="L27" s="128">
        <v>21000</v>
      </c>
      <c r="M27" s="128">
        <f t="shared" si="0"/>
        <v>4158000</v>
      </c>
      <c r="N27" s="157" t="s">
        <v>2524</v>
      </c>
      <c r="O27" s="108" t="s">
        <v>2525</v>
      </c>
      <c r="P27" s="124"/>
      <c r="Q27" s="124"/>
      <c r="R27" s="124"/>
      <c r="S27" s="128"/>
    </row>
    <row r="28" spans="1:19" ht="30.95" customHeight="1">
      <c r="A28" s="166">
        <v>24</v>
      </c>
      <c r="B28" s="166">
        <v>1</v>
      </c>
      <c r="C28" s="156" t="s">
        <v>2923</v>
      </c>
      <c r="D28" s="156" t="s">
        <v>3087</v>
      </c>
      <c r="E28" s="166">
        <v>4</v>
      </c>
      <c r="F28" s="166" t="s">
        <v>3226</v>
      </c>
      <c r="G28" s="166" t="s">
        <v>3214</v>
      </c>
      <c r="H28" s="157" t="s">
        <v>125</v>
      </c>
      <c r="I28" s="155" t="s">
        <v>119</v>
      </c>
      <c r="J28" s="128">
        <v>1534</v>
      </c>
      <c r="K28" s="128">
        <v>395</v>
      </c>
      <c r="L28" s="128">
        <v>3030</v>
      </c>
      <c r="M28" s="128">
        <f t="shared" si="0"/>
        <v>1196850</v>
      </c>
      <c r="N28" s="157" t="s">
        <v>3190</v>
      </c>
      <c r="O28" s="108">
        <v>0</v>
      </c>
      <c r="P28" s="124"/>
      <c r="Q28" s="124"/>
      <c r="R28" s="124"/>
      <c r="S28" s="128"/>
    </row>
    <row r="29" spans="1:19" ht="30.95" customHeight="1">
      <c r="A29" s="166">
        <v>25</v>
      </c>
      <c r="B29" s="166">
        <v>1</v>
      </c>
      <c r="C29" s="156" t="s">
        <v>2951</v>
      </c>
      <c r="D29" s="156" t="s">
        <v>3089</v>
      </c>
      <c r="E29" s="166">
        <v>4</v>
      </c>
      <c r="F29" s="166" t="s">
        <v>3226</v>
      </c>
      <c r="G29" s="166" t="s">
        <v>3214</v>
      </c>
      <c r="H29" s="157" t="s">
        <v>2944</v>
      </c>
      <c r="I29" s="155" t="s">
        <v>119</v>
      </c>
      <c r="J29" s="128">
        <v>1289</v>
      </c>
      <c r="K29" s="128">
        <v>167</v>
      </c>
      <c r="L29" s="128">
        <v>3030</v>
      </c>
      <c r="M29" s="128">
        <f t="shared" si="0"/>
        <v>506010</v>
      </c>
      <c r="N29" s="157" t="s">
        <v>3179</v>
      </c>
      <c r="O29" s="157">
        <v>0</v>
      </c>
      <c r="P29" s="124"/>
      <c r="Q29" s="124"/>
      <c r="R29" s="124"/>
      <c r="S29" s="128"/>
    </row>
    <row r="30" spans="1:19" ht="30.95" customHeight="1">
      <c r="A30" s="166">
        <v>26</v>
      </c>
      <c r="B30" s="166">
        <v>1</v>
      </c>
      <c r="C30" s="156" t="s">
        <v>2923</v>
      </c>
      <c r="D30" s="156">
        <v>0</v>
      </c>
      <c r="E30" s="166">
        <v>0</v>
      </c>
      <c r="F30" s="166" t="s">
        <v>3226</v>
      </c>
      <c r="G30" s="166" t="s">
        <v>3214</v>
      </c>
      <c r="H30" s="157" t="s">
        <v>126</v>
      </c>
      <c r="I30" s="155" t="s">
        <v>109</v>
      </c>
      <c r="J30" s="128">
        <v>717</v>
      </c>
      <c r="K30" s="128">
        <v>535</v>
      </c>
      <c r="L30" s="128">
        <v>18000</v>
      </c>
      <c r="M30" s="128">
        <f t="shared" si="0"/>
        <v>9630000</v>
      </c>
      <c r="N30" s="157" t="s">
        <v>2526</v>
      </c>
      <c r="O30" s="108" t="s">
        <v>2527</v>
      </c>
      <c r="P30" s="124"/>
      <c r="Q30" s="124"/>
      <c r="R30" s="124"/>
      <c r="S30" s="128"/>
    </row>
    <row r="31" spans="1:19" ht="30.95" customHeight="1">
      <c r="A31" s="166">
        <v>27</v>
      </c>
      <c r="B31" s="166">
        <v>1</v>
      </c>
      <c r="C31" s="156" t="s">
        <v>2950</v>
      </c>
      <c r="D31" s="156" t="s">
        <v>3089</v>
      </c>
      <c r="E31" s="166">
        <v>4</v>
      </c>
      <c r="F31" s="166" t="s">
        <v>3226</v>
      </c>
      <c r="G31" s="166" t="s">
        <v>3214</v>
      </c>
      <c r="H31" s="157" t="s">
        <v>123</v>
      </c>
      <c r="I31" s="155" t="s">
        <v>119</v>
      </c>
      <c r="J31" s="128">
        <v>2414</v>
      </c>
      <c r="K31" s="128">
        <v>312</v>
      </c>
      <c r="L31" s="128">
        <v>3030</v>
      </c>
      <c r="M31" s="128">
        <f t="shared" si="0"/>
        <v>945360</v>
      </c>
      <c r="N31" s="157" t="s">
        <v>3190</v>
      </c>
      <c r="O31" s="108">
        <v>0</v>
      </c>
      <c r="P31" s="124"/>
      <c r="Q31" s="124"/>
      <c r="R31" s="124"/>
      <c r="S31" s="128"/>
    </row>
    <row r="32" spans="1:19" ht="30.95" customHeight="1">
      <c r="A32" s="166">
        <v>28</v>
      </c>
      <c r="B32" s="166">
        <v>1</v>
      </c>
      <c r="C32" s="156" t="s">
        <v>2924</v>
      </c>
      <c r="D32" s="156" t="s">
        <v>3089</v>
      </c>
      <c r="E32" s="166">
        <v>5</v>
      </c>
      <c r="F32" s="166" t="s">
        <v>3226</v>
      </c>
      <c r="G32" s="166" t="s">
        <v>3214</v>
      </c>
      <c r="H32" s="157" t="s">
        <v>127</v>
      </c>
      <c r="I32" s="155" t="s">
        <v>119</v>
      </c>
      <c r="J32" s="128">
        <v>177</v>
      </c>
      <c r="K32" s="128">
        <v>177</v>
      </c>
      <c r="L32" s="128">
        <v>3030</v>
      </c>
      <c r="M32" s="128">
        <f t="shared" si="0"/>
        <v>536310</v>
      </c>
      <c r="N32" s="157" t="s">
        <v>3190</v>
      </c>
      <c r="O32" s="108">
        <v>0</v>
      </c>
      <c r="P32" s="124"/>
      <c r="Q32" s="124"/>
      <c r="R32" s="124"/>
      <c r="S32" s="128"/>
    </row>
    <row r="33" spans="1:19" ht="30.95" customHeight="1">
      <c r="A33" s="166">
        <v>29</v>
      </c>
      <c r="B33" s="166">
        <v>1</v>
      </c>
      <c r="C33" s="156" t="s">
        <v>2949</v>
      </c>
      <c r="D33" s="156" t="s">
        <v>3090</v>
      </c>
      <c r="E33" s="166">
        <v>4</v>
      </c>
      <c r="F33" s="166" t="s">
        <v>3226</v>
      </c>
      <c r="G33" s="166" t="s">
        <v>3214</v>
      </c>
      <c r="H33" s="157" t="s">
        <v>118</v>
      </c>
      <c r="I33" s="155" t="s">
        <v>119</v>
      </c>
      <c r="J33" s="128">
        <v>791</v>
      </c>
      <c r="K33" s="128">
        <v>791</v>
      </c>
      <c r="L33" s="128">
        <v>3030</v>
      </c>
      <c r="M33" s="128">
        <f t="shared" si="0"/>
        <v>2396730</v>
      </c>
      <c r="N33" s="157" t="s">
        <v>3190</v>
      </c>
      <c r="O33" s="108">
        <v>0</v>
      </c>
      <c r="P33" s="124"/>
      <c r="Q33" s="124"/>
      <c r="R33" s="124"/>
      <c r="S33" s="128"/>
    </row>
    <row r="34" spans="1:19" ht="30.95" customHeight="1">
      <c r="A34" s="166">
        <v>30</v>
      </c>
      <c r="B34" s="166">
        <v>1</v>
      </c>
      <c r="C34" s="156" t="s">
        <v>2949</v>
      </c>
      <c r="D34" s="156" t="s">
        <v>3089</v>
      </c>
      <c r="E34" s="166">
        <v>4</v>
      </c>
      <c r="F34" s="166" t="s">
        <v>3226</v>
      </c>
      <c r="G34" s="166" t="s">
        <v>3214</v>
      </c>
      <c r="H34" s="157" t="s">
        <v>3098</v>
      </c>
      <c r="I34" s="155" t="s">
        <v>119</v>
      </c>
      <c r="J34" s="128">
        <v>2479</v>
      </c>
      <c r="K34" s="128">
        <v>1236</v>
      </c>
      <c r="L34" s="128">
        <v>3130</v>
      </c>
      <c r="M34" s="128">
        <f t="shared" si="0"/>
        <v>3868680</v>
      </c>
      <c r="N34" s="157" t="s">
        <v>3179</v>
      </c>
      <c r="O34" s="108">
        <v>0</v>
      </c>
      <c r="P34" s="124"/>
      <c r="Q34" s="124"/>
      <c r="R34" s="124"/>
      <c r="S34" s="128"/>
    </row>
    <row r="35" spans="1:19" ht="30.95" customHeight="1">
      <c r="A35" s="166">
        <v>31</v>
      </c>
      <c r="B35" s="166">
        <v>1</v>
      </c>
      <c r="C35" s="156" t="s">
        <v>2949</v>
      </c>
      <c r="D35" s="156" t="s">
        <v>3092</v>
      </c>
      <c r="E35" s="166">
        <v>4</v>
      </c>
      <c r="F35" s="166" t="s">
        <v>3226</v>
      </c>
      <c r="G35" s="166" t="s">
        <v>3214</v>
      </c>
      <c r="H35" s="157" t="s">
        <v>120</v>
      </c>
      <c r="I35" s="155" t="s">
        <v>119</v>
      </c>
      <c r="J35" s="128">
        <v>1330</v>
      </c>
      <c r="K35" s="128">
        <v>644</v>
      </c>
      <c r="L35" s="128">
        <v>3030</v>
      </c>
      <c r="M35" s="128">
        <f t="shared" si="0"/>
        <v>1951320</v>
      </c>
      <c r="N35" s="157" t="s">
        <v>3190</v>
      </c>
      <c r="O35" s="108">
        <v>0</v>
      </c>
      <c r="P35" s="124"/>
      <c r="Q35" s="124"/>
      <c r="R35" s="124"/>
      <c r="S35" s="128"/>
    </row>
    <row r="36" spans="1:19" ht="30.95" customHeight="1">
      <c r="A36" s="166">
        <v>32</v>
      </c>
      <c r="B36" s="166">
        <v>1</v>
      </c>
      <c r="C36" s="156" t="s">
        <v>2949</v>
      </c>
      <c r="D36" s="156" t="s">
        <v>3093</v>
      </c>
      <c r="E36" s="166">
        <v>4</v>
      </c>
      <c r="F36" s="166" t="s">
        <v>3226</v>
      </c>
      <c r="G36" s="166" t="s">
        <v>3214</v>
      </c>
      <c r="H36" s="157" t="s">
        <v>121</v>
      </c>
      <c r="I36" s="155" t="s">
        <v>109</v>
      </c>
      <c r="J36" s="128">
        <v>289</v>
      </c>
      <c r="K36" s="128">
        <v>289</v>
      </c>
      <c r="L36" s="128">
        <v>4720</v>
      </c>
      <c r="M36" s="128">
        <f t="shared" si="0"/>
        <v>1364080</v>
      </c>
      <c r="N36" s="157" t="s">
        <v>2536</v>
      </c>
      <c r="O36" s="108" t="s">
        <v>2537</v>
      </c>
      <c r="P36" s="124"/>
      <c r="Q36" s="124"/>
      <c r="R36" s="124"/>
      <c r="S36" s="128"/>
    </row>
    <row r="37" spans="1:19" ht="30.95" customHeight="1">
      <c r="A37" s="166">
        <v>33</v>
      </c>
      <c r="B37" s="166">
        <v>0</v>
      </c>
      <c r="C37" s="156" t="s">
        <v>116</v>
      </c>
      <c r="D37" s="156">
        <v>0</v>
      </c>
      <c r="E37" s="166">
        <v>0</v>
      </c>
      <c r="F37" s="166" t="s">
        <v>3226</v>
      </c>
      <c r="G37" s="166" t="s">
        <v>3214</v>
      </c>
      <c r="H37" s="157" t="s">
        <v>116</v>
      </c>
      <c r="I37" s="155" t="s">
        <v>55</v>
      </c>
      <c r="J37" s="128">
        <v>460</v>
      </c>
      <c r="K37" s="128">
        <v>460</v>
      </c>
      <c r="L37" s="128">
        <v>3300</v>
      </c>
      <c r="M37" s="128">
        <f t="shared" si="0"/>
        <v>1518000</v>
      </c>
      <c r="N37" s="157" t="s">
        <v>2519</v>
      </c>
      <c r="O37" s="108" t="s">
        <v>2520</v>
      </c>
      <c r="P37" s="205"/>
      <c r="Q37" s="205"/>
      <c r="R37" s="205"/>
      <c r="S37" s="128"/>
    </row>
    <row r="38" spans="1:19" ht="30.95" customHeight="1">
      <c r="A38" s="166">
        <v>34</v>
      </c>
      <c r="B38" s="166"/>
      <c r="C38" s="156"/>
      <c r="D38" s="156"/>
      <c r="E38" s="166"/>
      <c r="F38" s="166" t="s">
        <v>3226</v>
      </c>
      <c r="G38" s="166" t="s">
        <v>3215</v>
      </c>
      <c r="H38" s="158" t="s">
        <v>463</v>
      </c>
      <c r="I38" s="155" t="s">
        <v>109</v>
      </c>
      <c r="J38" s="128">
        <v>8221</v>
      </c>
      <c r="K38" s="199">
        <v>2106</v>
      </c>
      <c r="L38" s="199">
        <v>3600</v>
      </c>
      <c r="M38" s="199">
        <f t="shared" si="0"/>
        <v>7581600</v>
      </c>
      <c r="N38" s="157" t="s">
        <v>2008</v>
      </c>
      <c r="O38" s="157" t="s">
        <v>2009</v>
      </c>
      <c r="P38" s="124"/>
      <c r="Q38" s="124"/>
      <c r="R38" s="124"/>
      <c r="S38" s="128"/>
    </row>
    <row r="39" spans="1:19" ht="30.95" customHeight="1">
      <c r="A39" s="166">
        <v>35</v>
      </c>
      <c r="B39" s="166"/>
      <c r="C39" s="156"/>
      <c r="D39" s="156"/>
      <c r="E39" s="166"/>
      <c r="F39" s="166" t="s">
        <v>3226</v>
      </c>
      <c r="G39" s="166" t="s">
        <v>3215</v>
      </c>
      <c r="H39" s="158" t="s">
        <v>467</v>
      </c>
      <c r="I39" s="155" t="s">
        <v>109</v>
      </c>
      <c r="J39" s="128">
        <v>12992</v>
      </c>
      <c r="K39" s="199">
        <v>337</v>
      </c>
      <c r="L39" s="199">
        <v>3400</v>
      </c>
      <c r="M39" s="199">
        <f t="shared" si="0"/>
        <v>1145800</v>
      </c>
      <c r="N39" s="157" t="s">
        <v>2691</v>
      </c>
      <c r="O39" s="157" t="s">
        <v>2692</v>
      </c>
      <c r="P39" s="124"/>
      <c r="Q39" s="124"/>
      <c r="R39" s="124"/>
      <c r="S39" s="128"/>
    </row>
    <row r="40" spans="1:19" ht="30.95" customHeight="1">
      <c r="A40" s="166">
        <v>36</v>
      </c>
      <c r="B40" s="166"/>
      <c r="C40" s="156"/>
      <c r="D40" s="156"/>
      <c r="E40" s="166"/>
      <c r="F40" s="166" t="s">
        <v>3226</v>
      </c>
      <c r="G40" s="166" t="s">
        <v>3215</v>
      </c>
      <c r="H40" s="158" t="s">
        <v>316</v>
      </c>
      <c r="I40" s="155" t="s">
        <v>54</v>
      </c>
      <c r="J40" s="128">
        <v>1243</v>
      </c>
      <c r="K40" s="199">
        <v>765</v>
      </c>
      <c r="L40" s="199">
        <v>468</v>
      </c>
      <c r="M40" s="199">
        <f t="shared" si="0"/>
        <v>358020</v>
      </c>
      <c r="N40" s="157" t="s">
        <v>2621</v>
      </c>
      <c r="O40" s="157" t="s">
        <v>2646</v>
      </c>
      <c r="P40" s="124"/>
      <c r="Q40" s="124"/>
      <c r="R40" s="124"/>
      <c r="S40" s="128"/>
    </row>
    <row r="41" spans="1:19" ht="30.95" customHeight="1">
      <c r="A41" s="166">
        <v>37</v>
      </c>
      <c r="B41" s="166"/>
      <c r="C41" s="156"/>
      <c r="D41" s="156"/>
      <c r="E41" s="166"/>
      <c r="F41" s="166" t="s">
        <v>3226</v>
      </c>
      <c r="G41" s="166" t="s">
        <v>3215</v>
      </c>
      <c r="H41" s="158" t="s">
        <v>466</v>
      </c>
      <c r="I41" s="155" t="s">
        <v>109</v>
      </c>
      <c r="J41" s="128">
        <v>3458</v>
      </c>
      <c r="K41" s="199">
        <v>361</v>
      </c>
      <c r="L41" s="199">
        <v>3400</v>
      </c>
      <c r="M41" s="199">
        <f t="shared" si="0"/>
        <v>1227400</v>
      </c>
      <c r="N41" s="157" t="s">
        <v>2689</v>
      </c>
      <c r="O41" s="157" t="s">
        <v>2690</v>
      </c>
      <c r="P41" s="124"/>
      <c r="Q41" s="124"/>
      <c r="R41" s="124"/>
      <c r="S41" s="128"/>
    </row>
    <row r="42" spans="1:19" ht="30.95" customHeight="1">
      <c r="A42" s="166">
        <v>38</v>
      </c>
      <c r="B42" s="166"/>
      <c r="C42" s="156"/>
      <c r="D42" s="156"/>
      <c r="E42" s="166"/>
      <c r="F42" s="166" t="s">
        <v>3226</v>
      </c>
      <c r="G42" s="166" t="s">
        <v>3215</v>
      </c>
      <c r="H42" s="158" t="s">
        <v>320</v>
      </c>
      <c r="I42" s="155" t="s">
        <v>54</v>
      </c>
      <c r="J42" s="128">
        <v>2022</v>
      </c>
      <c r="K42" s="199">
        <v>1246</v>
      </c>
      <c r="L42" s="199">
        <v>18100</v>
      </c>
      <c r="M42" s="199">
        <f t="shared" si="0"/>
        <v>22552600</v>
      </c>
      <c r="N42" s="157" t="s">
        <v>2647</v>
      </c>
      <c r="O42" s="157" t="s">
        <v>2648</v>
      </c>
      <c r="P42" s="124"/>
      <c r="Q42" s="124"/>
      <c r="R42" s="124"/>
      <c r="S42" s="128"/>
    </row>
    <row r="43" spans="1:19" ht="30.95" customHeight="1">
      <c r="A43" s="166">
        <v>39</v>
      </c>
      <c r="B43" s="166"/>
      <c r="C43" s="156"/>
      <c r="D43" s="156"/>
      <c r="E43" s="166"/>
      <c r="F43" s="166" t="s">
        <v>3226</v>
      </c>
      <c r="G43" s="166" t="s">
        <v>3215</v>
      </c>
      <c r="H43" s="158" t="s">
        <v>319</v>
      </c>
      <c r="I43" s="155" t="s">
        <v>54</v>
      </c>
      <c r="J43" s="128">
        <v>290</v>
      </c>
      <c r="K43" s="199">
        <v>290</v>
      </c>
      <c r="L43" s="199">
        <v>20100</v>
      </c>
      <c r="M43" s="199">
        <f t="shared" si="0"/>
        <v>5829000</v>
      </c>
      <c r="N43" s="157" t="s">
        <v>2618</v>
      </c>
      <c r="O43" s="157">
        <v>1301</v>
      </c>
      <c r="P43" s="124"/>
      <c r="Q43" s="124"/>
      <c r="R43" s="124"/>
      <c r="S43" s="128"/>
    </row>
    <row r="44" spans="1:19" ht="30.95" customHeight="1">
      <c r="A44" s="166">
        <v>40</v>
      </c>
      <c r="B44" s="166"/>
      <c r="C44" s="156"/>
      <c r="D44" s="156"/>
      <c r="E44" s="166"/>
      <c r="F44" s="166" t="s">
        <v>3226</v>
      </c>
      <c r="G44" s="166" t="s">
        <v>3215</v>
      </c>
      <c r="H44" s="158" t="s">
        <v>365</v>
      </c>
      <c r="I44" s="155" t="s">
        <v>182</v>
      </c>
      <c r="J44" s="128">
        <v>344</v>
      </c>
      <c r="K44" s="199">
        <v>28</v>
      </c>
      <c r="L44" s="199">
        <v>55400</v>
      </c>
      <c r="M44" s="199">
        <f t="shared" si="0"/>
        <v>1551200</v>
      </c>
      <c r="N44" s="157" t="s">
        <v>2618</v>
      </c>
      <c r="O44" s="157" t="s">
        <v>2660</v>
      </c>
      <c r="P44" s="124"/>
      <c r="Q44" s="124"/>
      <c r="R44" s="124"/>
      <c r="S44" s="128"/>
    </row>
    <row r="45" spans="1:19" ht="29.1" customHeight="1">
      <c r="A45" s="166">
        <v>41</v>
      </c>
      <c r="B45" s="206"/>
      <c r="C45" s="206"/>
      <c r="D45" s="206"/>
      <c r="E45" s="206"/>
      <c r="F45" s="166" t="s">
        <v>3226</v>
      </c>
      <c r="G45" s="166" t="s">
        <v>3215</v>
      </c>
      <c r="H45" s="158" t="s">
        <v>364</v>
      </c>
      <c r="I45" s="155" t="s">
        <v>55</v>
      </c>
      <c r="J45" s="128">
        <v>151</v>
      </c>
      <c r="K45" s="199">
        <v>22</v>
      </c>
      <c r="L45" s="199">
        <v>36900</v>
      </c>
      <c r="M45" s="199">
        <f t="shared" si="0"/>
        <v>811800</v>
      </c>
      <c r="N45" s="157" t="s">
        <v>2618</v>
      </c>
      <c r="O45" s="157" t="s">
        <v>2660</v>
      </c>
      <c r="P45" s="205"/>
      <c r="Q45" s="205"/>
      <c r="R45" s="205"/>
      <c r="S45" s="206"/>
    </row>
    <row r="46" spans="1:19" ht="29.1" customHeight="1">
      <c r="A46" s="166">
        <v>42</v>
      </c>
      <c r="B46" s="206"/>
      <c r="C46" s="206"/>
      <c r="D46" s="206"/>
      <c r="E46" s="206"/>
      <c r="F46" s="166" t="s">
        <v>3226</v>
      </c>
      <c r="G46" s="166" t="s">
        <v>3215</v>
      </c>
      <c r="H46" s="158" t="s">
        <v>368</v>
      </c>
      <c r="I46" s="155" t="s">
        <v>119</v>
      </c>
      <c r="J46" s="128">
        <v>47</v>
      </c>
      <c r="K46" s="199">
        <v>47</v>
      </c>
      <c r="L46" s="199">
        <v>18100</v>
      </c>
      <c r="M46" s="199">
        <f t="shared" si="0"/>
        <v>850700</v>
      </c>
      <c r="N46" s="157" t="s">
        <v>3190</v>
      </c>
      <c r="O46" s="157">
        <v>0</v>
      </c>
      <c r="P46" s="205"/>
      <c r="Q46" s="205"/>
      <c r="R46" s="205"/>
      <c r="S46" s="206"/>
    </row>
    <row r="47" spans="1:19" ht="29.1" customHeight="1">
      <c r="A47" s="166">
        <v>43</v>
      </c>
      <c r="B47" s="206"/>
      <c r="C47" s="206"/>
      <c r="D47" s="206"/>
      <c r="E47" s="206"/>
      <c r="F47" s="166" t="s">
        <v>3226</v>
      </c>
      <c r="G47" s="166" t="s">
        <v>3215</v>
      </c>
      <c r="H47" s="158" t="s">
        <v>367</v>
      </c>
      <c r="I47" s="155" t="s">
        <v>119</v>
      </c>
      <c r="J47" s="128">
        <v>103</v>
      </c>
      <c r="K47" s="199">
        <v>103</v>
      </c>
      <c r="L47" s="199">
        <v>18100</v>
      </c>
      <c r="M47" s="199">
        <f t="shared" si="0"/>
        <v>1864300</v>
      </c>
      <c r="N47" s="157" t="s">
        <v>3190</v>
      </c>
      <c r="O47" s="157">
        <v>0</v>
      </c>
      <c r="P47" s="205"/>
      <c r="Q47" s="205"/>
      <c r="R47" s="205"/>
      <c r="S47" s="206"/>
    </row>
    <row r="48" spans="1:19" ht="29.1" customHeight="1">
      <c r="A48" s="166">
        <v>44</v>
      </c>
      <c r="B48" s="206"/>
      <c r="C48" s="206"/>
      <c r="D48" s="206"/>
      <c r="E48" s="206"/>
      <c r="F48" s="166" t="s">
        <v>3226</v>
      </c>
      <c r="G48" s="166" t="s">
        <v>3215</v>
      </c>
      <c r="H48" s="158" t="s">
        <v>379</v>
      </c>
      <c r="I48" s="155" t="s">
        <v>119</v>
      </c>
      <c r="J48" s="128">
        <v>139</v>
      </c>
      <c r="K48" s="128">
        <v>139</v>
      </c>
      <c r="L48" s="128">
        <v>4950</v>
      </c>
      <c r="M48" s="199">
        <f t="shared" si="0"/>
        <v>688050</v>
      </c>
      <c r="N48" s="157" t="s">
        <v>3190</v>
      </c>
      <c r="O48" s="157">
        <v>0</v>
      </c>
      <c r="P48" s="205"/>
      <c r="Q48" s="205"/>
      <c r="R48" s="205"/>
      <c r="S48" s="206"/>
    </row>
    <row r="49" spans="1:19" ht="29.1" customHeight="1">
      <c r="A49" s="166">
        <v>45</v>
      </c>
      <c r="B49" s="206"/>
      <c r="C49" s="206"/>
      <c r="D49" s="206"/>
      <c r="E49" s="206"/>
      <c r="F49" s="166" t="s">
        <v>3226</v>
      </c>
      <c r="G49" s="166" t="s">
        <v>3215</v>
      </c>
      <c r="H49" s="158" t="s">
        <v>366</v>
      </c>
      <c r="I49" s="155" t="s">
        <v>119</v>
      </c>
      <c r="J49" s="128">
        <v>722</v>
      </c>
      <c r="K49" s="199">
        <v>722</v>
      </c>
      <c r="L49" s="199">
        <v>18100</v>
      </c>
      <c r="M49" s="199">
        <f t="shared" si="0"/>
        <v>13068200</v>
      </c>
      <c r="N49" s="157" t="s">
        <v>3190</v>
      </c>
      <c r="O49" s="157">
        <v>0</v>
      </c>
      <c r="P49" s="205"/>
      <c r="Q49" s="205"/>
      <c r="R49" s="205"/>
      <c r="S49" s="206"/>
    </row>
    <row r="50" spans="1:19" ht="29.1" customHeight="1">
      <c r="A50" s="166">
        <v>46</v>
      </c>
      <c r="B50" s="206"/>
      <c r="C50" s="206"/>
      <c r="D50" s="206"/>
      <c r="E50" s="206"/>
      <c r="F50" s="166" t="s">
        <v>3226</v>
      </c>
      <c r="G50" s="166" t="s">
        <v>3215</v>
      </c>
      <c r="H50" s="158" t="s">
        <v>363</v>
      </c>
      <c r="I50" s="155" t="s">
        <v>55</v>
      </c>
      <c r="J50" s="128">
        <v>762</v>
      </c>
      <c r="K50" s="199">
        <v>26</v>
      </c>
      <c r="L50" s="199">
        <v>38700</v>
      </c>
      <c r="M50" s="199">
        <f t="shared" si="0"/>
        <v>1006200</v>
      </c>
      <c r="N50" s="157" t="s">
        <v>2372</v>
      </c>
      <c r="O50" s="157" t="s">
        <v>2373</v>
      </c>
      <c r="P50" s="205"/>
      <c r="Q50" s="205"/>
      <c r="R50" s="205"/>
      <c r="S50" s="206"/>
    </row>
    <row r="51" spans="1:19" ht="29.1" customHeight="1">
      <c r="A51" s="166">
        <v>47</v>
      </c>
      <c r="B51" s="206"/>
      <c r="C51" s="206"/>
      <c r="D51" s="206"/>
      <c r="E51" s="206"/>
      <c r="F51" s="166" t="s">
        <v>3226</v>
      </c>
      <c r="G51" s="166" t="s">
        <v>3215</v>
      </c>
      <c r="H51" s="158" t="s">
        <v>362</v>
      </c>
      <c r="I51" s="155" t="s">
        <v>55</v>
      </c>
      <c r="J51" s="128">
        <v>1403</v>
      </c>
      <c r="K51" s="199">
        <v>27</v>
      </c>
      <c r="L51" s="199">
        <v>49000</v>
      </c>
      <c r="M51" s="199">
        <f t="shared" si="0"/>
        <v>1323000</v>
      </c>
      <c r="N51" s="157" t="s">
        <v>2609</v>
      </c>
      <c r="O51" s="157" t="s">
        <v>2659</v>
      </c>
      <c r="P51" s="205"/>
      <c r="Q51" s="205"/>
      <c r="R51" s="205"/>
      <c r="S51" s="206"/>
    </row>
    <row r="52" spans="1:19" ht="29.1" customHeight="1">
      <c r="A52" s="166">
        <v>48</v>
      </c>
      <c r="B52" s="206"/>
      <c r="C52" s="206"/>
      <c r="D52" s="206"/>
      <c r="E52" s="206"/>
      <c r="F52" s="166" t="s">
        <v>3226</v>
      </c>
      <c r="G52" s="166" t="s">
        <v>3215</v>
      </c>
      <c r="H52" s="158" t="s">
        <v>361</v>
      </c>
      <c r="I52" s="155" t="s">
        <v>119</v>
      </c>
      <c r="J52" s="128">
        <v>23</v>
      </c>
      <c r="K52" s="128">
        <v>23</v>
      </c>
      <c r="L52" s="128">
        <v>18100</v>
      </c>
      <c r="M52" s="199">
        <f t="shared" si="0"/>
        <v>416300</v>
      </c>
      <c r="N52" s="157" t="s">
        <v>3190</v>
      </c>
      <c r="O52" s="157">
        <v>0</v>
      </c>
      <c r="P52" s="205"/>
      <c r="Q52" s="205"/>
      <c r="R52" s="205"/>
      <c r="S52" s="206"/>
    </row>
    <row r="53" spans="1:19" ht="29.1" customHeight="1">
      <c r="A53" s="166">
        <v>49</v>
      </c>
      <c r="B53" s="206"/>
      <c r="C53" s="206"/>
      <c r="D53" s="206"/>
      <c r="E53" s="206"/>
      <c r="F53" s="166" t="s">
        <v>3226</v>
      </c>
      <c r="G53" s="166" t="s">
        <v>3215</v>
      </c>
      <c r="H53" s="158" t="s">
        <v>376</v>
      </c>
      <c r="I53" s="155" t="s">
        <v>119</v>
      </c>
      <c r="J53" s="128">
        <v>142</v>
      </c>
      <c r="K53" s="199">
        <v>142</v>
      </c>
      <c r="L53" s="199">
        <v>4950</v>
      </c>
      <c r="M53" s="199">
        <f t="shared" si="0"/>
        <v>702900</v>
      </c>
      <c r="N53" s="157" t="s">
        <v>3190</v>
      </c>
      <c r="O53" s="157">
        <v>0</v>
      </c>
      <c r="P53" s="205"/>
      <c r="Q53" s="205"/>
      <c r="R53" s="205"/>
      <c r="S53" s="206"/>
    </row>
    <row r="54" spans="1:19" ht="29.1" customHeight="1">
      <c r="A54" s="166">
        <v>50</v>
      </c>
      <c r="B54" s="206"/>
      <c r="C54" s="206"/>
      <c r="D54" s="206"/>
      <c r="E54" s="206"/>
      <c r="F54" s="166" t="s">
        <v>3226</v>
      </c>
      <c r="G54" s="166" t="s">
        <v>3215</v>
      </c>
      <c r="H54" s="158" t="s">
        <v>334</v>
      </c>
      <c r="I54" s="155" t="s">
        <v>119</v>
      </c>
      <c r="J54" s="128">
        <v>7</v>
      </c>
      <c r="K54" s="128">
        <v>7</v>
      </c>
      <c r="L54" s="128">
        <v>4950</v>
      </c>
      <c r="M54" s="199">
        <f t="shared" si="0"/>
        <v>34650</v>
      </c>
      <c r="N54" s="157" t="s">
        <v>3190</v>
      </c>
      <c r="O54" s="157">
        <v>0</v>
      </c>
      <c r="P54" s="205"/>
      <c r="Q54" s="205"/>
      <c r="R54" s="205"/>
      <c r="S54" s="206"/>
    </row>
    <row r="55" spans="1:19" ht="29.1" customHeight="1">
      <c r="A55" s="166">
        <v>51</v>
      </c>
      <c r="B55" s="206"/>
      <c r="C55" s="206"/>
      <c r="D55" s="206"/>
      <c r="E55" s="206"/>
      <c r="F55" s="166" t="s">
        <v>3226</v>
      </c>
      <c r="G55" s="166" t="s">
        <v>3215</v>
      </c>
      <c r="H55" s="158" t="s">
        <v>328</v>
      </c>
      <c r="I55" s="155" t="s">
        <v>54</v>
      </c>
      <c r="J55" s="128">
        <v>810</v>
      </c>
      <c r="K55" s="128">
        <v>810</v>
      </c>
      <c r="L55" s="128">
        <v>48400</v>
      </c>
      <c r="M55" s="199">
        <f t="shared" si="0"/>
        <v>39204000</v>
      </c>
      <c r="N55" s="157" t="s">
        <v>2609</v>
      </c>
      <c r="O55" s="157" t="s">
        <v>2641</v>
      </c>
      <c r="P55" s="205"/>
      <c r="Q55" s="205"/>
      <c r="R55" s="205"/>
      <c r="S55" s="206"/>
    </row>
    <row r="56" spans="1:19" ht="29.1" customHeight="1">
      <c r="A56" s="166">
        <v>52</v>
      </c>
      <c r="B56" s="206"/>
      <c r="C56" s="206"/>
      <c r="D56" s="206"/>
      <c r="E56" s="206"/>
      <c r="F56" s="166" t="s">
        <v>3226</v>
      </c>
      <c r="G56" s="166" t="s">
        <v>3215</v>
      </c>
      <c r="H56" s="158" t="s">
        <v>327</v>
      </c>
      <c r="I56" s="155" t="s">
        <v>119</v>
      </c>
      <c r="J56" s="128">
        <v>10</v>
      </c>
      <c r="K56" s="128">
        <v>10</v>
      </c>
      <c r="L56" s="128">
        <v>4950</v>
      </c>
      <c r="M56" s="199">
        <f t="shared" si="0"/>
        <v>49500</v>
      </c>
      <c r="N56" s="157" t="s">
        <v>2609</v>
      </c>
      <c r="O56" s="157" t="s">
        <v>2641</v>
      </c>
      <c r="P56" s="205"/>
      <c r="Q56" s="205"/>
      <c r="R56" s="205"/>
      <c r="S56" s="206"/>
    </row>
    <row r="57" spans="1:19" ht="29.1" customHeight="1">
      <c r="A57" s="166">
        <v>53</v>
      </c>
      <c r="B57" s="206"/>
      <c r="C57" s="206"/>
      <c r="D57" s="206"/>
      <c r="E57" s="206"/>
      <c r="F57" s="166" t="s">
        <v>3226</v>
      </c>
      <c r="G57" s="166" t="s">
        <v>3215</v>
      </c>
      <c r="H57" s="158" t="s">
        <v>329</v>
      </c>
      <c r="I57" s="155" t="s">
        <v>119</v>
      </c>
      <c r="J57" s="128">
        <v>238</v>
      </c>
      <c r="K57" s="128">
        <v>238</v>
      </c>
      <c r="L57" s="128">
        <v>4950</v>
      </c>
      <c r="M57" s="199">
        <f t="shared" si="0"/>
        <v>1178100</v>
      </c>
      <c r="N57" s="157" t="s">
        <v>3190</v>
      </c>
      <c r="O57" s="157">
        <v>0</v>
      </c>
      <c r="P57" s="205"/>
      <c r="Q57" s="205"/>
      <c r="R57" s="205"/>
      <c r="S57" s="206"/>
    </row>
    <row r="58" spans="1:19" ht="29.1" customHeight="1">
      <c r="A58" s="166">
        <v>54</v>
      </c>
      <c r="B58" s="206"/>
      <c r="C58" s="206"/>
      <c r="D58" s="206"/>
      <c r="E58" s="206"/>
      <c r="F58" s="166" t="s">
        <v>3226</v>
      </c>
      <c r="G58" s="166" t="s">
        <v>3215</v>
      </c>
      <c r="H58" s="158" t="s">
        <v>3133</v>
      </c>
      <c r="I58" s="155" t="s">
        <v>3134</v>
      </c>
      <c r="J58" s="128">
        <v>202</v>
      </c>
      <c r="K58" s="199">
        <v>38</v>
      </c>
      <c r="L58" s="199">
        <v>43600</v>
      </c>
      <c r="M58" s="199">
        <f t="shared" si="0"/>
        <v>1656800</v>
      </c>
      <c r="N58" s="157" t="s">
        <v>2639</v>
      </c>
      <c r="O58" s="157" t="s">
        <v>2619</v>
      </c>
      <c r="P58" s="205"/>
      <c r="Q58" s="205"/>
      <c r="R58" s="205"/>
      <c r="S58" s="206"/>
    </row>
    <row r="59" spans="1:19" ht="29.1" customHeight="1">
      <c r="A59" s="166">
        <v>55</v>
      </c>
      <c r="B59" s="206"/>
      <c r="C59" s="206"/>
      <c r="D59" s="206"/>
      <c r="E59" s="206"/>
      <c r="F59" s="166" t="s">
        <v>3226</v>
      </c>
      <c r="G59" s="166" t="s">
        <v>3215</v>
      </c>
      <c r="H59" s="158" t="s">
        <v>375</v>
      </c>
      <c r="I59" s="155" t="s">
        <v>182</v>
      </c>
      <c r="J59" s="128">
        <v>66</v>
      </c>
      <c r="K59" s="199">
        <v>46</v>
      </c>
      <c r="L59" s="199">
        <v>55400</v>
      </c>
      <c r="M59" s="199">
        <f t="shared" si="0"/>
        <v>2548400</v>
      </c>
      <c r="N59" s="157" t="s">
        <v>2639</v>
      </c>
      <c r="O59" s="157" t="s">
        <v>2661</v>
      </c>
      <c r="P59" s="205"/>
      <c r="Q59" s="205"/>
      <c r="R59" s="205"/>
      <c r="S59" s="206"/>
    </row>
    <row r="60" spans="1:19" ht="29.1" customHeight="1">
      <c r="A60" s="166">
        <v>56</v>
      </c>
      <c r="B60" s="206"/>
      <c r="C60" s="206"/>
      <c r="D60" s="206"/>
      <c r="E60" s="206"/>
      <c r="F60" s="166" t="s">
        <v>3226</v>
      </c>
      <c r="G60" s="166" t="s">
        <v>3215</v>
      </c>
      <c r="H60" s="158" t="s">
        <v>333</v>
      </c>
      <c r="I60" s="155" t="s">
        <v>119</v>
      </c>
      <c r="J60" s="128">
        <v>172</v>
      </c>
      <c r="K60" s="128">
        <v>172</v>
      </c>
      <c r="L60" s="128">
        <v>4950</v>
      </c>
      <c r="M60" s="199">
        <f t="shared" si="0"/>
        <v>851400</v>
      </c>
      <c r="N60" s="157" t="s">
        <v>3190</v>
      </c>
      <c r="O60" s="157">
        <v>0</v>
      </c>
      <c r="P60" s="205"/>
      <c r="Q60" s="205"/>
      <c r="R60" s="205"/>
      <c r="S60" s="206"/>
    </row>
    <row r="61" spans="1:19" ht="29.1" customHeight="1">
      <c r="A61" s="166">
        <v>57</v>
      </c>
      <c r="B61" s="206"/>
      <c r="C61" s="206"/>
      <c r="D61" s="206"/>
      <c r="E61" s="206"/>
      <c r="F61" s="166" t="s">
        <v>3226</v>
      </c>
      <c r="G61" s="166" t="s">
        <v>3215</v>
      </c>
      <c r="H61" s="158" t="s">
        <v>331</v>
      </c>
      <c r="I61" s="155" t="s">
        <v>182</v>
      </c>
      <c r="J61" s="128">
        <v>231</v>
      </c>
      <c r="K61" s="199">
        <v>231</v>
      </c>
      <c r="L61" s="199">
        <v>59100</v>
      </c>
      <c r="M61" s="199">
        <f t="shared" si="0"/>
        <v>13652100</v>
      </c>
      <c r="N61" s="157" t="s">
        <v>2639</v>
      </c>
      <c r="O61" s="157" t="s">
        <v>2619</v>
      </c>
      <c r="P61" s="205"/>
      <c r="Q61" s="205"/>
      <c r="R61" s="205"/>
      <c r="S61" s="206"/>
    </row>
    <row r="62" spans="1:19" ht="29.1" customHeight="1">
      <c r="A62" s="166">
        <v>58</v>
      </c>
      <c r="B62" s="206"/>
      <c r="C62" s="206"/>
      <c r="D62" s="206"/>
      <c r="E62" s="206"/>
      <c r="F62" s="166" t="s">
        <v>3226</v>
      </c>
      <c r="G62" s="166" t="s">
        <v>3215</v>
      </c>
      <c r="H62" s="158" t="s">
        <v>3135</v>
      </c>
      <c r="I62" s="155" t="s">
        <v>3136</v>
      </c>
      <c r="J62" s="128">
        <v>94</v>
      </c>
      <c r="K62" s="128">
        <v>10</v>
      </c>
      <c r="L62" s="128">
        <v>55400</v>
      </c>
      <c r="M62" s="199">
        <f t="shared" si="0"/>
        <v>554000</v>
      </c>
      <c r="N62" s="157" t="s">
        <v>2656</v>
      </c>
      <c r="O62" s="157">
        <v>1205</v>
      </c>
      <c r="P62" s="205"/>
      <c r="Q62" s="205"/>
      <c r="R62" s="205"/>
      <c r="S62" s="206"/>
    </row>
    <row r="63" spans="1:19" ht="29.1" customHeight="1">
      <c r="A63" s="166">
        <v>59</v>
      </c>
      <c r="B63" s="206"/>
      <c r="C63" s="206"/>
      <c r="D63" s="206"/>
      <c r="E63" s="206"/>
      <c r="F63" s="166" t="s">
        <v>3226</v>
      </c>
      <c r="G63" s="166" t="s">
        <v>3215</v>
      </c>
      <c r="H63" s="158" t="s">
        <v>335</v>
      </c>
      <c r="I63" s="155" t="s">
        <v>54</v>
      </c>
      <c r="J63" s="128">
        <v>446</v>
      </c>
      <c r="K63" s="199">
        <v>352</v>
      </c>
      <c r="L63" s="199">
        <v>22400</v>
      </c>
      <c r="M63" s="199">
        <f t="shared" si="0"/>
        <v>7884800</v>
      </c>
      <c r="N63" s="157" t="s">
        <v>2398</v>
      </c>
      <c r="O63" s="157" t="s">
        <v>2638</v>
      </c>
      <c r="P63" s="205"/>
      <c r="Q63" s="205"/>
      <c r="R63" s="205"/>
      <c r="S63" s="206"/>
    </row>
    <row r="64" spans="1:19" ht="29.1" customHeight="1">
      <c r="A64" s="166">
        <v>60</v>
      </c>
      <c r="B64" s="206"/>
      <c r="C64" s="206"/>
      <c r="D64" s="206"/>
      <c r="E64" s="206"/>
      <c r="F64" s="166" t="s">
        <v>3226</v>
      </c>
      <c r="G64" s="166" t="s">
        <v>3215</v>
      </c>
      <c r="H64" s="158" t="s">
        <v>355</v>
      </c>
      <c r="I64" s="155" t="s">
        <v>55</v>
      </c>
      <c r="J64" s="128">
        <v>354</v>
      </c>
      <c r="K64" s="199">
        <v>278</v>
      </c>
      <c r="L64" s="199">
        <v>18900</v>
      </c>
      <c r="M64" s="199">
        <f t="shared" si="0"/>
        <v>5254200</v>
      </c>
      <c r="N64" s="157" t="s">
        <v>2655</v>
      </c>
      <c r="O64" s="157">
        <v>1209</v>
      </c>
      <c r="P64" s="205"/>
      <c r="Q64" s="205"/>
      <c r="R64" s="205"/>
      <c r="S64" s="206"/>
    </row>
    <row r="65" spans="1:19" ht="29.1" customHeight="1">
      <c r="A65" s="166">
        <v>61</v>
      </c>
      <c r="B65" s="206"/>
      <c r="C65" s="206"/>
      <c r="D65" s="206"/>
      <c r="E65" s="206"/>
      <c r="F65" s="166" t="s">
        <v>3226</v>
      </c>
      <c r="G65" s="166" t="s">
        <v>3215</v>
      </c>
      <c r="H65" s="158" t="s">
        <v>358</v>
      </c>
      <c r="I65" s="155" t="s">
        <v>119</v>
      </c>
      <c r="J65" s="128">
        <v>53</v>
      </c>
      <c r="K65" s="128">
        <v>53</v>
      </c>
      <c r="L65" s="128">
        <v>4950</v>
      </c>
      <c r="M65" s="199">
        <f t="shared" si="0"/>
        <v>262350</v>
      </c>
      <c r="N65" s="157" t="s">
        <v>2612</v>
      </c>
      <c r="O65" s="157" t="s">
        <v>2211</v>
      </c>
      <c r="P65" s="205"/>
      <c r="Q65" s="205"/>
      <c r="R65" s="205"/>
      <c r="S65" s="206"/>
    </row>
    <row r="66" spans="1:19" ht="29.1" customHeight="1">
      <c r="A66" s="166">
        <v>62</v>
      </c>
      <c r="B66" s="206"/>
      <c r="C66" s="206"/>
      <c r="D66" s="206"/>
      <c r="E66" s="206"/>
      <c r="F66" s="166" t="s">
        <v>3226</v>
      </c>
      <c r="G66" s="166" t="s">
        <v>3215</v>
      </c>
      <c r="H66" s="158" t="s">
        <v>3209</v>
      </c>
      <c r="I66" s="155" t="s">
        <v>3104</v>
      </c>
      <c r="J66" s="128">
        <v>688</v>
      </c>
      <c r="K66" s="199">
        <v>564</v>
      </c>
      <c r="L66" s="199">
        <v>18900</v>
      </c>
      <c r="M66" s="199">
        <f t="shared" si="0"/>
        <v>10659600</v>
      </c>
      <c r="N66" s="157" t="s">
        <v>2612</v>
      </c>
      <c r="O66" s="157" t="s">
        <v>2211</v>
      </c>
      <c r="P66" s="205"/>
      <c r="Q66" s="205"/>
      <c r="R66" s="205"/>
      <c r="S66" s="206"/>
    </row>
    <row r="67" spans="1:19" ht="29.1" customHeight="1">
      <c r="A67" s="166">
        <v>63</v>
      </c>
      <c r="B67" s="206"/>
      <c r="C67" s="206"/>
      <c r="D67" s="206"/>
      <c r="E67" s="206"/>
      <c r="F67" s="166" t="s">
        <v>3226</v>
      </c>
      <c r="G67" s="166" t="s">
        <v>3215</v>
      </c>
      <c r="H67" s="158" t="s">
        <v>353</v>
      </c>
      <c r="I67" s="155" t="s">
        <v>54</v>
      </c>
      <c r="J67" s="128">
        <v>3</v>
      </c>
      <c r="K67" s="128">
        <v>3</v>
      </c>
      <c r="L67" s="128">
        <v>18900</v>
      </c>
      <c r="M67" s="199">
        <f t="shared" si="0"/>
        <v>56700</v>
      </c>
      <c r="N67" s="157" t="s">
        <v>2654</v>
      </c>
      <c r="O67" s="157">
        <v>895</v>
      </c>
      <c r="P67" s="205"/>
      <c r="Q67" s="205"/>
      <c r="R67" s="205"/>
      <c r="S67" s="206"/>
    </row>
    <row r="68" spans="1:19" ht="29.1" customHeight="1">
      <c r="A68" s="166">
        <v>64</v>
      </c>
      <c r="B68" s="206"/>
      <c r="C68" s="206"/>
      <c r="D68" s="206"/>
      <c r="E68" s="206"/>
      <c r="F68" s="166" t="s">
        <v>3226</v>
      </c>
      <c r="G68" s="166" t="s">
        <v>3215</v>
      </c>
      <c r="H68" s="158" t="s">
        <v>3137</v>
      </c>
      <c r="I68" s="155" t="s">
        <v>3134</v>
      </c>
      <c r="J68" s="128">
        <v>195</v>
      </c>
      <c r="K68" s="128">
        <v>45</v>
      </c>
      <c r="L68" s="128">
        <v>15000</v>
      </c>
      <c r="M68" s="199">
        <f t="shared" si="0"/>
        <v>675000</v>
      </c>
      <c r="N68" s="157" t="s">
        <v>2657</v>
      </c>
      <c r="O68" s="157">
        <v>1023</v>
      </c>
      <c r="P68" s="205"/>
      <c r="Q68" s="205"/>
      <c r="R68" s="205"/>
      <c r="S68" s="206"/>
    </row>
    <row r="69" spans="1:19" ht="29.1" customHeight="1">
      <c r="A69" s="166">
        <v>65</v>
      </c>
      <c r="B69" s="206"/>
      <c r="C69" s="206"/>
      <c r="D69" s="206"/>
      <c r="E69" s="206"/>
      <c r="F69" s="166" t="s">
        <v>3226</v>
      </c>
      <c r="G69" s="166" t="s">
        <v>3215</v>
      </c>
      <c r="H69" s="158" t="s">
        <v>359</v>
      </c>
      <c r="I69" s="155" t="s">
        <v>55</v>
      </c>
      <c r="J69" s="128">
        <v>83</v>
      </c>
      <c r="K69" s="128">
        <v>83</v>
      </c>
      <c r="L69" s="128">
        <v>18900</v>
      </c>
      <c r="M69" s="199">
        <f t="shared" ref="M69:M132" si="1">K69*L69</f>
        <v>1568700</v>
      </c>
      <c r="N69" s="157" t="s">
        <v>2629</v>
      </c>
      <c r="O69" s="157" t="s">
        <v>2630</v>
      </c>
      <c r="P69" s="205"/>
      <c r="Q69" s="205"/>
      <c r="R69" s="205"/>
      <c r="S69" s="206"/>
    </row>
    <row r="70" spans="1:19" ht="29.1" customHeight="1">
      <c r="A70" s="166">
        <v>66</v>
      </c>
      <c r="B70" s="206"/>
      <c r="C70" s="206"/>
      <c r="D70" s="206"/>
      <c r="E70" s="206"/>
      <c r="F70" s="166" t="s">
        <v>3226</v>
      </c>
      <c r="G70" s="166" t="s">
        <v>3215</v>
      </c>
      <c r="H70" s="158" t="s">
        <v>352</v>
      </c>
      <c r="I70" s="155" t="s">
        <v>119</v>
      </c>
      <c r="J70" s="128">
        <v>60</v>
      </c>
      <c r="K70" s="128">
        <v>60</v>
      </c>
      <c r="L70" s="128">
        <v>4950</v>
      </c>
      <c r="M70" s="199">
        <f t="shared" si="1"/>
        <v>297000</v>
      </c>
      <c r="N70" s="157" t="s">
        <v>3190</v>
      </c>
      <c r="O70" s="157">
        <v>0</v>
      </c>
      <c r="P70" s="205"/>
      <c r="Q70" s="205"/>
      <c r="R70" s="205"/>
      <c r="S70" s="206"/>
    </row>
    <row r="71" spans="1:19" ht="29.1" customHeight="1">
      <c r="A71" s="166">
        <v>67</v>
      </c>
      <c r="B71" s="206"/>
      <c r="C71" s="206"/>
      <c r="D71" s="206"/>
      <c r="E71" s="206"/>
      <c r="F71" s="166" t="s">
        <v>3226</v>
      </c>
      <c r="G71" s="166" t="s">
        <v>3215</v>
      </c>
      <c r="H71" s="158" t="s">
        <v>360</v>
      </c>
      <c r="I71" s="155" t="s">
        <v>55</v>
      </c>
      <c r="J71" s="128">
        <v>1164</v>
      </c>
      <c r="K71" s="199">
        <v>838</v>
      </c>
      <c r="L71" s="199">
        <v>18900</v>
      </c>
      <c r="M71" s="199">
        <f t="shared" si="1"/>
        <v>15838200</v>
      </c>
      <c r="N71" s="157" t="s">
        <v>2658</v>
      </c>
      <c r="O71" s="157">
        <v>1033</v>
      </c>
      <c r="P71" s="205"/>
      <c r="Q71" s="205"/>
      <c r="R71" s="205"/>
      <c r="S71" s="206"/>
    </row>
    <row r="72" spans="1:19" ht="29.1" customHeight="1">
      <c r="A72" s="166">
        <v>68</v>
      </c>
      <c r="B72" s="206"/>
      <c r="C72" s="206"/>
      <c r="D72" s="206"/>
      <c r="E72" s="206"/>
      <c r="F72" s="166" t="s">
        <v>3226</v>
      </c>
      <c r="G72" s="166" t="s">
        <v>3215</v>
      </c>
      <c r="H72" s="158" t="s">
        <v>347</v>
      </c>
      <c r="I72" s="155" t="s">
        <v>119</v>
      </c>
      <c r="J72" s="128">
        <v>324</v>
      </c>
      <c r="K72" s="128">
        <v>324</v>
      </c>
      <c r="L72" s="128">
        <v>4950</v>
      </c>
      <c r="M72" s="199">
        <f t="shared" si="1"/>
        <v>1603800</v>
      </c>
      <c r="N72" s="157" t="s">
        <v>3190</v>
      </c>
      <c r="O72" s="157">
        <v>0</v>
      </c>
      <c r="P72" s="205"/>
      <c r="Q72" s="205"/>
      <c r="R72" s="205"/>
      <c r="S72" s="206"/>
    </row>
    <row r="73" spans="1:19" ht="29.1" customHeight="1">
      <c r="A73" s="166">
        <v>69</v>
      </c>
      <c r="B73" s="206"/>
      <c r="C73" s="206"/>
      <c r="D73" s="206"/>
      <c r="E73" s="206"/>
      <c r="F73" s="166" t="s">
        <v>3226</v>
      </c>
      <c r="G73" s="166" t="s">
        <v>3215</v>
      </c>
      <c r="H73" s="158" t="s">
        <v>345</v>
      </c>
      <c r="I73" s="155" t="s">
        <v>54</v>
      </c>
      <c r="J73" s="128">
        <v>787</v>
      </c>
      <c r="K73" s="128">
        <v>787</v>
      </c>
      <c r="L73" s="128">
        <v>18900</v>
      </c>
      <c r="M73" s="199">
        <f t="shared" si="1"/>
        <v>14874300</v>
      </c>
      <c r="N73" s="157" t="s">
        <v>2616</v>
      </c>
      <c r="O73" s="157" t="s">
        <v>2617</v>
      </c>
      <c r="P73" s="205"/>
      <c r="Q73" s="205"/>
      <c r="R73" s="205"/>
      <c r="S73" s="206"/>
    </row>
    <row r="74" spans="1:19" ht="29.1" customHeight="1">
      <c r="A74" s="166">
        <v>70</v>
      </c>
      <c r="B74" s="206"/>
      <c r="C74" s="206"/>
      <c r="D74" s="206"/>
      <c r="E74" s="206"/>
      <c r="F74" s="166" t="s">
        <v>3226</v>
      </c>
      <c r="G74" s="166" t="s">
        <v>3215</v>
      </c>
      <c r="H74" s="158" t="s">
        <v>3138</v>
      </c>
      <c r="I74" s="155" t="s">
        <v>3104</v>
      </c>
      <c r="J74" s="128">
        <v>1144</v>
      </c>
      <c r="K74" s="128">
        <v>381</v>
      </c>
      <c r="L74" s="199">
        <v>16900</v>
      </c>
      <c r="M74" s="199">
        <f t="shared" si="1"/>
        <v>6438900</v>
      </c>
      <c r="N74" s="157" t="s">
        <v>2652</v>
      </c>
      <c r="O74" s="157">
        <v>1020</v>
      </c>
      <c r="P74" s="205"/>
      <c r="Q74" s="205"/>
      <c r="R74" s="205"/>
      <c r="S74" s="206"/>
    </row>
    <row r="75" spans="1:19" ht="29.1" customHeight="1">
      <c r="A75" s="166">
        <v>71</v>
      </c>
      <c r="B75" s="206"/>
      <c r="C75" s="206"/>
      <c r="D75" s="206"/>
      <c r="E75" s="206"/>
      <c r="F75" s="166" t="s">
        <v>3226</v>
      </c>
      <c r="G75" s="166" t="s">
        <v>3215</v>
      </c>
      <c r="H75" s="158" t="s">
        <v>350</v>
      </c>
      <c r="I75" s="155" t="s">
        <v>119</v>
      </c>
      <c r="J75" s="128">
        <v>315</v>
      </c>
      <c r="K75" s="128">
        <v>315</v>
      </c>
      <c r="L75" s="128">
        <v>4950</v>
      </c>
      <c r="M75" s="199">
        <f t="shared" si="1"/>
        <v>1559250</v>
      </c>
      <c r="N75" s="157" t="s">
        <v>3190</v>
      </c>
      <c r="O75" s="157">
        <v>0</v>
      </c>
      <c r="P75" s="205"/>
      <c r="Q75" s="205"/>
      <c r="R75" s="205"/>
      <c r="S75" s="206"/>
    </row>
    <row r="76" spans="1:19" ht="29.1" customHeight="1">
      <c r="A76" s="166">
        <v>72</v>
      </c>
      <c r="B76" s="206"/>
      <c r="C76" s="206"/>
      <c r="D76" s="206"/>
      <c r="E76" s="206"/>
      <c r="F76" s="166" t="s">
        <v>3226</v>
      </c>
      <c r="G76" s="166" t="s">
        <v>3215</v>
      </c>
      <c r="H76" s="158" t="s">
        <v>348</v>
      </c>
      <c r="I76" s="155" t="s">
        <v>54</v>
      </c>
      <c r="J76" s="128">
        <v>82</v>
      </c>
      <c r="K76" s="128">
        <v>82</v>
      </c>
      <c r="L76" s="128">
        <v>18900</v>
      </c>
      <c r="M76" s="199">
        <f t="shared" si="1"/>
        <v>1549800</v>
      </c>
      <c r="N76" s="157" t="s">
        <v>2653</v>
      </c>
      <c r="O76" s="157">
        <v>1020</v>
      </c>
      <c r="P76" s="205"/>
      <c r="Q76" s="205"/>
      <c r="R76" s="205"/>
      <c r="S76" s="206"/>
    </row>
    <row r="77" spans="1:19" ht="29.1" customHeight="1">
      <c r="A77" s="166">
        <v>73</v>
      </c>
      <c r="B77" s="206"/>
      <c r="C77" s="206"/>
      <c r="D77" s="206"/>
      <c r="E77" s="206"/>
      <c r="F77" s="166" t="s">
        <v>3226</v>
      </c>
      <c r="G77" s="166" t="s">
        <v>3215</v>
      </c>
      <c r="H77" s="158" t="s">
        <v>344</v>
      </c>
      <c r="I77" s="155" t="s">
        <v>54</v>
      </c>
      <c r="J77" s="128">
        <v>516</v>
      </c>
      <c r="K77" s="199">
        <v>401</v>
      </c>
      <c r="L77" s="199">
        <v>18900</v>
      </c>
      <c r="M77" s="199">
        <f t="shared" si="1"/>
        <v>7578900</v>
      </c>
      <c r="N77" s="157" t="s">
        <v>2615</v>
      </c>
      <c r="O77" s="157">
        <v>1020</v>
      </c>
      <c r="P77" s="205"/>
      <c r="Q77" s="205"/>
      <c r="R77" s="205"/>
      <c r="S77" s="206"/>
    </row>
    <row r="78" spans="1:19" ht="29.1" customHeight="1">
      <c r="A78" s="166">
        <v>74</v>
      </c>
      <c r="B78" s="206"/>
      <c r="C78" s="206"/>
      <c r="D78" s="206"/>
      <c r="E78" s="206"/>
      <c r="F78" s="166" t="s">
        <v>3226</v>
      </c>
      <c r="G78" s="166" t="s">
        <v>3215</v>
      </c>
      <c r="H78" s="158" t="s">
        <v>338</v>
      </c>
      <c r="I78" s="155" t="s">
        <v>54</v>
      </c>
      <c r="J78" s="128">
        <v>81</v>
      </c>
      <c r="K78" s="128">
        <v>81</v>
      </c>
      <c r="L78" s="128">
        <v>18900</v>
      </c>
      <c r="M78" s="199">
        <f t="shared" si="1"/>
        <v>1530900</v>
      </c>
      <c r="N78" s="157" t="s">
        <v>2650</v>
      </c>
      <c r="O78" s="157">
        <v>1194</v>
      </c>
      <c r="P78" s="205"/>
      <c r="Q78" s="205"/>
      <c r="R78" s="205"/>
      <c r="S78" s="206"/>
    </row>
    <row r="79" spans="1:19" ht="29.1" customHeight="1">
      <c r="A79" s="166">
        <v>75</v>
      </c>
      <c r="B79" s="206"/>
      <c r="C79" s="206"/>
      <c r="D79" s="206"/>
      <c r="E79" s="206"/>
      <c r="F79" s="166" t="s">
        <v>3226</v>
      </c>
      <c r="G79" s="166" t="s">
        <v>3215</v>
      </c>
      <c r="H79" s="158" t="s">
        <v>339</v>
      </c>
      <c r="I79" s="155" t="s">
        <v>119</v>
      </c>
      <c r="J79" s="128">
        <v>220</v>
      </c>
      <c r="K79" s="128">
        <v>220</v>
      </c>
      <c r="L79" s="128">
        <v>4950</v>
      </c>
      <c r="M79" s="199">
        <f t="shared" si="1"/>
        <v>1089000</v>
      </c>
      <c r="N79" s="157" t="s">
        <v>3190</v>
      </c>
      <c r="O79" s="157">
        <v>0</v>
      </c>
      <c r="P79" s="205"/>
      <c r="Q79" s="205"/>
      <c r="R79" s="205"/>
      <c r="S79" s="206"/>
    </row>
    <row r="80" spans="1:19" ht="29.1" customHeight="1">
      <c r="A80" s="166">
        <v>76</v>
      </c>
      <c r="B80" s="206"/>
      <c r="C80" s="206"/>
      <c r="D80" s="206"/>
      <c r="E80" s="206"/>
      <c r="F80" s="166" t="s">
        <v>3226</v>
      </c>
      <c r="G80" s="166" t="s">
        <v>3215</v>
      </c>
      <c r="H80" s="158" t="s">
        <v>343</v>
      </c>
      <c r="I80" s="155" t="s">
        <v>119</v>
      </c>
      <c r="J80" s="128">
        <v>3</v>
      </c>
      <c r="K80" s="128">
        <v>3</v>
      </c>
      <c r="L80" s="128">
        <v>4950</v>
      </c>
      <c r="M80" s="199">
        <f t="shared" si="1"/>
        <v>14850</v>
      </c>
      <c r="N80" s="157" t="s">
        <v>3190</v>
      </c>
      <c r="O80" s="157">
        <v>0</v>
      </c>
      <c r="P80" s="205"/>
      <c r="Q80" s="205"/>
      <c r="R80" s="205"/>
      <c r="S80" s="206"/>
    </row>
    <row r="81" spans="1:19" ht="29.1" customHeight="1">
      <c r="A81" s="166">
        <v>77</v>
      </c>
      <c r="B81" s="206"/>
      <c r="C81" s="206"/>
      <c r="D81" s="206"/>
      <c r="E81" s="206"/>
      <c r="F81" s="166" t="s">
        <v>3226</v>
      </c>
      <c r="G81" s="166" t="s">
        <v>3215</v>
      </c>
      <c r="H81" s="158" t="s">
        <v>3139</v>
      </c>
      <c r="I81" s="155" t="s">
        <v>3134</v>
      </c>
      <c r="J81" s="128">
        <v>63</v>
      </c>
      <c r="K81" s="199">
        <v>63</v>
      </c>
      <c r="L81" s="199">
        <v>4950</v>
      </c>
      <c r="M81" s="199">
        <f t="shared" si="1"/>
        <v>311850</v>
      </c>
      <c r="N81" s="157" t="s">
        <v>2651</v>
      </c>
      <c r="O81" s="157">
        <v>0</v>
      </c>
      <c r="P81" s="205"/>
      <c r="Q81" s="205"/>
      <c r="R81" s="205"/>
      <c r="S81" s="206"/>
    </row>
    <row r="82" spans="1:19" ht="29.1" customHeight="1">
      <c r="A82" s="166">
        <v>78</v>
      </c>
      <c r="B82" s="206"/>
      <c r="C82" s="206"/>
      <c r="D82" s="206"/>
      <c r="E82" s="206"/>
      <c r="F82" s="166" t="s">
        <v>3226</v>
      </c>
      <c r="G82" s="166" t="s">
        <v>3215</v>
      </c>
      <c r="H82" s="158" t="s">
        <v>342</v>
      </c>
      <c r="I82" s="155" t="s">
        <v>119</v>
      </c>
      <c r="J82" s="128">
        <v>82</v>
      </c>
      <c r="K82" s="128">
        <v>82</v>
      </c>
      <c r="L82" s="128">
        <v>4950</v>
      </c>
      <c r="M82" s="199">
        <f t="shared" si="1"/>
        <v>405900</v>
      </c>
      <c r="N82" s="157" t="s">
        <v>3190</v>
      </c>
      <c r="O82" s="157">
        <v>0</v>
      </c>
      <c r="P82" s="205"/>
      <c r="Q82" s="205"/>
      <c r="R82" s="205"/>
      <c r="S82" s="206"/>
    </row>
    <row r="83" spans="1:19" ht="29.1" customHeight="1">
      <c r="A83" s="166">
        <v>79</v>
      </c>
      <c r="B83" s="206"/>
      <c r="C83" s="206"/>
      <c r="D83" s="206"/>
      <c r="E83" s="206"/>
      <c r="F83" s="166" t="s">
        <v>3226</v>
      </c>
      <c r="G83" s="166" t="s">
        <v>3215</v>
      </c>
      <c r="H83" s="158" t="s">
        <v>341</v>
      </c>
      <c r="I83" s="155" t="s">
        <v>54</v>
      </c>
      <c r="J83" s="128">
        <v>176</v>
      </c>
      <c r="K83" s="128">
        <v>176</v>
      </c>
      <c r="L83" s="128">
        <v>18900</v>
      </c>
      <c r="M83" s="199">
        <f t="shared" si="1"/>
        <v>3326400</v>
      </c>
      <c r="N83" s="157" t="s">
        <v>2651</v>
      </c>
      <c r="O83" s="157">
        <v>0</v>
      </c>
      <c r="P83" s="205"/>
      <c r="Q83" s="205"/>
      <c r="R83" s="205"/>
      <c r="S83" s="206"/>
    </row>
    <row r="84" spans="1:19" ht="29.1" customHeight="1">
      <c r="A84" s="166">
        <v>80</v>
      </c>
      <c r="B84" s="206"/>
      <c r="C84" s="206"/>
      <c r="D84" s="206"/>
      <c r="E84" s="206"/>
      <c r="F84" s="166" t="s">
        <v>3226</v>
      </c>
      <c r="G84" s="166" t="s">
        <v>3215</v>
      </c>
      <c r="H84" s="157" t="s">
        <v>232</v>
      </c>
      <c r="I84" s="155" t="s">
        <v>54</v>
      </c>
      <c r="J84" s="128">
        <v>2003</v>
      </c>
      <c r="K84" s="199">
        <v>160</v>
      </c>
      <c r="L84" s="199">
        <v>16900</v>
      </c>
      <c r="M84" s="199">
        <f t="shared" si="1"/>
        <v>2704000</v>
      </c>
      <c r="N84" s="157" t="s">
        <v>1844</v>
      </c>
      <c r="O84" s="157" t="s">
        <v>2622</v>
      </c>
      <c r="P84" s="205"/>
      <c r="Q84" s="205"/>
      <c r="R84" s="205"/>
      <c r="S84" s="206"/>
    </row>
    <row r="85" spans="1:19" ht="29.1" customHeight="1">
      <c r="A85" s="166">
        <v>81</v>
      </c>
      <c r="B85" s="206"/>
      <c r="C85" s="206"/>
      <c r="D85" s="206"/>
      <c r="E85" s="206"/>
      <c r="F85" s="166" t="s">
        <v>3226</v>
      </c>
      <c r="G85" s="166" t="s">
        <v>3215</v>
      </c>
      <c r="H85" s="158" t="s">
        <v>3175</v>
      </c>
      <c r="I85" s="155" t="s">
        <v>3136</v>
      </c>
      <c r="J85" s="128">
        <v>660</v>
      </c>
      <c r="K85" s="199">
        <v>26</v>
      </c>
      <c r="L85" s="199">
        <v>52600</v>
      </c>
      <c r="M85" s="199">
        <f t="shared" si="1"/>
        <v>1367600</v>
      </c>
      <c r="N85" s="117" t="s">
        <v>2623</v>
      </c>
      <c r="O85" s="117" t="s">
        <v>2624</v>
      </c>
      <c r="P85" s="205"/>
      <c r="Q85" s="205"/>
      <c r="R85" s="205"/>
      <c r="S85" s="206"/>
    </row>
    <row r="86" spans="1:19" ht="29.1" customHeight="1">
      <c r="A86" s="166">
        <v>82</v>
      </c>
      <c r="B86" s="206"/>
      <c r="C86" s="206"/>
      <c r="D86" s="206"/>
      <c r="E86" s="206"/>
      <c r="F86" s="166" t="s">
        <v>3226</v>
      </c>
      <c r="G86" s="166" t="s">
        <v>3215</v>
      </c>
      <c r="H86" s="157" t="s">
        <v>233</v>
      </c>
      <c r="I86" s="155" t="s">
        <v>234</v>
      </c>
      <c r="J86" s="128">
        <v>907</v>
      </c>
      <c r="K86" s="199">
        <v>53</v>
      </c>
      <c r="L86" s="199">
        <v>23100</v>
      </c>
      <c r="M86" s="199">
        <f t="shared" si="1"/>
        <v>1224300</v>
      </c>
      <c r="N86" s="157" t="s">
        <v>2623</v>
      </c>
      <c r="O86" s="157" t="s">
        <v>2624</v>
      </c>
      <c r="P86" s="205"/>
      <c r="Q86" s="205"/>
      <c r="R86" s="205"/>
      <c r="S86" s="206"/>
    </row>
    <row r="87" spans="1:19" ht="29.1" customHeight="1">
      <c r="A87" s="166">
        <v>83</v>
      </c>
      <c r="B87" s="206"/>
      <c r="C87" s="206"/>
      <c r="D87" s="206"/>
      <c r="E87" s="206"/>
      <c r="F87" s="166" t="s">
        <v>3226</v>
      </c>
      <c r="G87" s="166" t="s">
        <v>3215</v>
      </c>
      <c r="H87" s="157" t="s">
        <v>236</v>
      </c>
      <c r="I87" s="155" t="s">
        <v>54</v>
      </c>
      <c r="J87" s="128">
        <v>119</v>
      </c>
      <c r="K87" s="199">
        <v>119</v>
      </c>
      <c r="L87" s="199">
        <v>20100</v>
      </c>
      <c r="M87" s="199">
        <f t="shared" si="1"/>
        <v>2391900</v>
      </c>
      <c r="N87" s="157" t="s">
        <v>2626</v>
      </c>
      <c r="O87" s="157">
        <v>1207</v>
      </c>
      <c r="P87" s="205"/>
      <c r="Q87" s="205"/>
      <c r="R87" s="205"/>
      <c r="S87" s="206"/>
    </row>
    <row r="88" spans="1:19" ht="29.1" customHeight="1">
      <c r="A88" s="166">
        <v>84</v>
      </c>
      <c r="B88" s="206"/>
      <c r="C88" s="206"/>
      <c r="D88" s="206"/>
      <c r="E88" s="206"/>
      <c r="F88" s="166" t="s">
        <v>3226</v>
      </c>
      <c r="G88" s="166" t="s">
        <v>3215</v>
      </c>
      <c r="H88" s="157" t="s">
        <v>235</v>
      </c>
      <c r="I88" s="155" t="s">
        <v>119</v>
      </c>
      <c r="J88" s="128">
        <v>377</v>
      </c>
      <c r="K88" s="128">
        <v>377</v>
      </c>
      <c r="L88" s="128">
        <v>4950</v>
      </c>
      <c r="M88" s="199">
        <f t="shared" si="1"/>
        <v>1866150</v>
      </c>
      <c r="N88" s="157" t="s">
        <v>3179</v>
      </c>
      <c r="O88" s="157">
        <v>0</v>
      </c>
      <c r="P88" s="205"/>
      <c r="Q88" s="205"/>
      <c r="R88" s="205"/>
      <c r="S88" s="206"/>
    </row>
    <row r="89" spans="1:19" ht="29.1" customHeight="1">
      <c r="A89" s="166">
        <v>85</v>
      </c>
      <c r="B89" s="206"/>
      <c r="C89" s="206"/>
      <c r="D89" s="206"/>
      <c r="E89" s="206"/>
      <c r="F89" s="166" t="s">
        <v>3226</v>
      </c>
      <c r="G89" s="166" t="s">
        <v>3215</v>
      </c>
      <c r="H89" s="157" t="s">
        <v>238</v>
      </c>
      <c r="I89" s="155" t="s">
        <v>54</v>
      </c>
      <c r="J89" s="128">
        <v>75</v>
      </c>
      <c r="K89" s="128">
        <v>75</v>
      </c>
      <c r="L89" s="128">
        <v>18900</v>
      </c>
      <c r="M89" s="199">
        <f t="shared" si="1"/>
        <v>1417500</v>
      </c>
      <c r="N89" s="157" t="s">
        <v>1832</v>
      </c>
      <c r="O89" s="157">
        <v>1300</v>
      </c>
      <c r="P89" s="205"/>
      <c r="Q89" s="205"/>
      <c r="R89" s="205"/>
      <c r="S89" s="206"/>
    </row>
    <row r="90" spans="1:19" ht="29.1" customHeight="1">
      <c r="A90" s="166">
        <v>86</v>
      </c>
      <c r="B90" s="206"/>
      <c r="C90" s="206"/>
      <c r="D90" s="206"/>
      <c r="E90" s="206"/>
      <c r="F90" s="166" t="s">
        <v>3226</v>
      </c>
      <c r="G90" s="166" t="s">
        <v>3215</v>
      </c>
      <c r="H90" s="157">
        <v>1042</v>
      </c>
      <c r="I90" s="155" t="s">
        <v>54</v>
      </c>
      <c r="J90" s="128">
        <v>1025</v>
      </c>
      <c r="K90" s="199">
        <v>13</v>
      </c>
      <c r="L90" s="199">
        <v>12400</v>
      </c>
      <c r="M90" s="199">
        <f t="shared" si="1"/>
        <v>161200</v>
      </c>
      <c r="N90" s="157" t="s">
        <v>2625</v>
      </c>
      <c r="O90" s="157">
        <v>1209</v>
      </c>
      <c r="P90" s="205"/>
      <c r="Q90" s="205"/>
      <c r="R90" s="205"/>
      <c r="S90" s="206"/>
    </row>
    <row r="91" spans="1:19" ht="29.1" customHeight="1">
      <c r="A91" s="166">
        <v>87</v>
      </c>
      <c r="B91" s="206"/>
      <c r="C91" s="206"/>
      <c r="D91" s="206"/>
      <c r="E91" s="206"/>
      <c r="F91" s="166" t="s">
        <v>3226</v>
      </c>
      <c r="G91" s="166" t="s">
        <v>3215</v>
      </c>
      <c r="H91" s="157" t="s">
        <v>241</v>
      </c>
      <c r="I91" s="155" t="s">
        <v>54</v>
      </c>
      <c r="J91" s="128">
        <v>275</v>
      </c>
      <c r="K91" s="128">
        <v>275</v>
      </c>
      <c r="L91" s="128">
        <v>18900</v>
      </c>
      <c r="M91" s="199">
        <f t="shared" si="1"/>
        <v>5197500</v>
      </c>
      <c r="N91" s="157" t="s">
        <v>2627</v>
      </c>
      <c r="O91" s="157">
        <v>1207</v>
      </c>
      <c r="P91" s="205"/>
      <c r="Q91" s="205"/>
      <c r="R91" s="205"/>
      <c r="S91" s="206"/>
    </row>
    <row r="92" spans="1:19" ht="29.1" customHeight="1">
      <c r="A92" s="166">
        <v>88</v>
      </c>
      <c r="B92" s="206"/>
      <c r="C92" s="206"/>
      <c r="D92" s="206"/>
      <c r="E92" s="206"/>
      <c r="F92" s="166" t="s">
        <v>3226</v>
      </c>
      <c r="G92" s="166" t="s">
        <v>3215</v>
      </c>
      <c r="H92" s="158" t="s">
        <v>240</v>
      </c>
      <c r="I92" s="155" t="s">
        <v>119</v>
      </c>
      <c r="J92" s="128">
        <v>397</v>
      </c>
      <c r="K92" s="128">
        <v>397</v>
      </c>
      <c r="L92" s="128">
        <v>3300</v>
      </c>
      <c r="M92" s="199">
        <f t="shared" si="1"/>
        <v>1310100</v>
      </c>
      <c r="N92" s="157" t="s">
        <v>3179</v>
      </c>
      <c r="O92" s="157">
        <v>0</v>
      </c>
      <c r="P92" s="205"/>
      <c r="Q92" s="205"/>
      <c r="R92" s="205"/>
      <c r="S92" s="206"/>
    </row>
    <row r="93" spans="1:19" ht="29.1" customHeight="1">
      <c r="A93" s="166">
        <v>89</v>
      </c>
      <c r="B93" s="206"/>
      <c r="C93" s="206"/>
      <c r="D93" s="206"/>
      <c r="E93" s="206"/>
      <c r="F93" s="166" t="s">
        <v>3226</v>
      </c>
      <c r="G93" s="166" t="s">
        <v>3215</v>
      </c>
      <c r="H93" s="157" t="s">
        <v>244</v>
      </c>
      <c r="I93" s="155" t="s">
        <v>54</v>
      </c>
      <c r="J93" s="128">
        <v>1828</v>
      </c>
      <c r="K93" s="199">
        <v>24</v>
      </c>
      <c r="L93" s="199">
        <v>11100</v>
      </c>
      <c r="M93" s="199">
        <f t="shared" si="1"/>
        <v>266400</v>
      </c>
      <c r="N93" s="157" t="s">
        <v>2240</v>
      </c>
      <c r="O93" s="157" t="s">
        <v>2238</v>
      </c>
      <c r="P93" s="205"/>
      <c r="Q93" s="205"/>
      <c r="R93" s="205"/>
      <c r="S93" s="206"/>
    </row>
    <row r="94" spans="1:19" ht="29.1" customHeight="1">
      <c r="A94" s="166">
        <v>90</v>
      </c>
      <c r="B94" s="206"/>
      <c r="C94" s="206"/>
      <c r="D94" s="206"/>
      <c r="E94" s="206"/>
      <c r="F94" s="166" t="s">
        <v>3226</v>
      </c>
      <c r="G94" s="166" t="s">
        <v>3215</v>
      </c>
      <c r="H94" s="157" t="s">
        <v>245</v>
      </c>
      <c r="I94" s="155" t="s">
        <v>54</v>
      </c>
      <c r="J94" s="128">
        <v>678</v>
      </c>
      <c r="K94" s="199">
        <v>88</v>
      </c>
      <c r="L94" s="199">
        <v>11100</v>
      </c>
      <c r="M94" s="199">
        <f t="shared" si="1"/>
        <v>976800</v>
      </c>
      <c r="N94" s="157" t="s">
        <v>2240</v>
      </c>
      <c r="O94" s="157" t="s">
        <v>2238</v>
      </c>
      <c r="P94" s="205"/>
      <c r="Q94" s="205"/>
      <c r="R94" s="205"/>
      <c r="S94" s="206"/>
    </row>
    <row r="95" spans="1:19" ht="29.1" customHeight="1">
      <c r="A95" s="166">
        <v>91</v>
      </c>
      <c r="B95" s="206"/>
      <c r="C95" s="206"/>
      <c r="D95" s="206"/>
      <c r="E95" s="206"/>
      <c r="F95" s="166" t="s">
        <v>3226</v>
      </c>
      <c r="G95" s="166" t="s">
        <v>3215</v>
      </c>
      <c r="H95" s="157" t="s">
        <v>239</v>
      </c>
      <c r="I95" s="155" t="s">
        <v>54</v>
      </c>
      <c r="J95" s="128">
        <v>165</v>
      </c>
      <c r="K95" s="128">
        <v>165</v>
      </c>
      <c r="L95" s="128">
        <v>12400</v>
      </c>
      <c r="M95" s="199">
        <f t="shared" si="1"/>
        <v>2046000</v>
      </c>
      <c r="N95" s="157" t="s">
        <v>2612</v>
      </c>
      <c r="O95" s="157" t="s">
        <v>2613</v>
      </c>
      <c r="P95" s="205"/>
      <c r="Q95" s="205"/>
      <c r="R95" s="205"/>
      <c r="S95" s="206"/>
    </row>
    <row r="96" spans="1:19" ht="29.1" customHeight="1">
      <c r="A96" s="166">
        <v>92</v>
      </c>
      <c r="B96" s="206"/>
      <c r="C96" s="206"/>
      <c r="D96" s="206"/>
      <c r="E96" s="206"/>
      <c r="F96" s="166" t="s">
        <v>3226</v>
      </c>
      <c r="G96" s="166" t="s">
        <v>3215</v>
      </c>
      <c r="H96" s="158" t="s">
        <v>374</v>
      </c>
      <c r="I96" s="155" t="s">
        <v>119</v>
      </c>
      <c r="J96" s="128">
        <v>3772</v>
      </c>
      <c r="K96" s="199">
        <v>741</v>
      </c>
      <c r="L96" s="199">
        <v>3300</v>
      </c>
      <c r="M96" s="199">
        <f t="shared" si="1"/>
        <v>2445300</v>
      </c>
      <c r="N96" s="157" t="s">
        <v>3190</v>
      </c>
      <c r="O96" s="157">
        <v>0</v>
      </c>
      <c r="P96" s="205"/>
      <c r="Q96" s="205"/>
      <c r="R96" s="205"/>
      <c r="S96" s="206"/>
    </row>
    <row r="97" spans="1:19" ht="29.1" customHeight="1">
      <c r="A97" s="166">
        <v>93</v>
      </c>
      <c r="B97" s="206"/>
      <c r="C97" s="206"/>
      <c r="D97" s="206"/>
      <c r="E97" s="206"/>
      <c r="F97" s="166" t="s">
        <v>3226</v>
      </c>
      <c r="G97" s="166" t="s">
        <v>3215</v>
      </c>
      <c r="H97" s="157" t="s">
        <v>243</v>
      </c>
      <c r="I97" s="155" t="s">
        <v>54</v>
      </c>
      <c r="J97" s="128">
        <v>707</v>
      </c>
      <c r="K97" s="199">
        <v>100</v>
      </c>
      <c r="L97" s="199">
        <v>11100</v>
      </c>
      <c r="M97" s="199">
        <f t="shared" si="1"/>
        <v>1110000</v>
      </c>
      <c r="N97" s="157" t="s">
        <v>2616</v>
      </c>
      <c r="O97" s="157" t="s">
        <v>2617</v>
      </c>
      <c r="P97" s="205"/>
      <c r="Q97" s="205"/>
      <c r="R97" s="205"/>
      <c r="S97" s="206"/>
    </row>
    <row r="98" spans="1:19" ht="29.1" customHeight="1">
      <c r="A98" s="166">
        <v>94</v>
      </c>
      <c r="B98" s="206"/>
      <c r="C98" s="206"/>
      <c r="D98" s="206"/>
      <c r="E98" s="206"/>
      <c r="F98" s="166" t="s">
        <v>3226</v>
      </c>
      <c r="G98" s="166" t="s">
        <v>3215</v>
      </c>
      <c r="H98" s="158" t="s">
        <v>246</v>
      </c>
      <c r="I98" s="155" t="s">
        <v>55</v>
      </c>
      <c r="J98" s="128">
        <v>460</v>
      </c>
      <c r="K98" s="199">
        <v>282</v>
      </c>
      <c r="L98" s="199">
        <v>11100</v>
      </c>
      <c r="M98" s="199">
        <f t="shared" si="1"/>
        <v>3130200</v>
      </c>
      <c r="N98" s="157" t="s">
        <v>2612</v>
      </c>
      <c r="O98" s="157" t="s">
        <v>2613</v>
      </c>
      <c r="P98" s="205"/>
      <c r="Q98" s="205"/>
      <c r="R98" s="205"/>
      <c r="S98" s="206"/>
    </row>
    <row r="99" spans="1:19" ht="29.1" customHeight="1">
      <c r="A99" s="166">
        <v>95</v>
      </c>
      <c r="B99" s="206"/>
      <c r="C99" s="206"/>
      <c r="D99" s="206"/>
      <c r="E99" s="206"/>
      <c r="F99" s="166" t="s">
        <v>3226</v>
      </c>
      <c r="G99" s="166" t="s">
        <v>3215</v>
      </c>
      <c r="H99" s="158" t="s">
        <v>247</v>
      </c>
      <c r="I99" s="155" t="s">
        <v>55</v>
      </c>
      <c r="J99" s="128">
        <v>1864</v>
      </c>
      <c r="K99" s="199">
        <v>828</v>
      </c>
      <c r="L99" s="199">
        <v>10600</v>
      </c>
      <c r="M99" s="199">
        <f t="shared" si="1"/>
        <v>8776800</v>
      </c>
      <c r="N99" s="157" t="s">
        <v>2610</v>
      </c>
      <c r="O99" s="157" t="s">
        <v>2611</v>
      </c>
      <c r="P99" s="205"/>
      <c r="Q99" s="205"/>
      <c r="R99" s="205"/>
      <c r="S99" s="206"/>
    </row>
    <row r="100" spans="1:19" ht="29.1" customHeight="1">
      <c r="A100" s="166">
        <v>96</v>
      </c>
      <c r="B100" s="206"/>
      <c r="C100" s="206"/>
      <c r="D100" s="206"/>
      <c r="E100" s="206"/>
      <c r="F100" s="166" t="s">
        <v>3226</v>
      </c>
      <c r="G100" s="166" t="s">
        <v>3215</v>
      </c>
      <c r="H100" s="158" t="s">
        <v>252</v>
      </c>
      <c r="I100" s="155" t="s">
        <v>55</v>
      </c>
      <c r="J100" s="128">
        <v>1031</v>
      </c>
      <c r="K100" s="199">
        <v>520</v>
      </c>
      <c r="L100" s="199">
        <v>7170</v>
      </c>
      <c r="M100" s="199">
        <f t="shared" si="1"/>
        <v>3728400</v>
      </c>
      <c r="N100" s="157" t="s">
        <v>1844</v>
      </c>
      <c r="O100" s="157">
        <v>1199</v>
      </c>
      <c r="P100" s="205"/>
      <c r="Q100" s="205"/>
      <c r="R100" s="205"/>
      <c r="S100" s="206"/>
    </row>
    <row r="101" spans="1:19" ht="29.1" customHeight="1">
      <c r="A101" s="166">
        <v>97</v>
      </c>
      <c r="B101" s="206"/>
      <c r="C101" s="206"/>
      <c r="D101" s="206"/>
      <c r="E101" s="206"/>
      <c r="F101" s="166" t="s">
        <v>3226</v>
      </c>
      <c r="G101" s="166" t="s">
        <v>3215</v>
      </c>
      <c r="H101" s="158" t="s">
        <v>315</v>
      </c>
      <c r="I101" s="155" t="s">
        <v>54</v>
      </c>
      <c r="J101" s="128">
        <v>235</v>
      </c>
      <c r="K101" s="199">
        <v>64</v>
      </c>
      <c r="L101" s="199">
        <v>694</v>
      </c>
      <c r="M101" s="199">
        <f t="shared" si="1"/>
        <v>44416</v>
      </c>
      <c r="N101" s="157" t="s">
        <v>2643</v>
      </c>
      <c r="O101" s="157">
        <v>1020</v>
      </c>
      <c r="P101" s="205"/>
      <c r="Q101" s="205"/>
      <c r="R101" s="205"/>
      <c r="S101" s="206"/>
    </row>
    <row r="102" spans="1:19" ht="29.1" customHeight="1">
      <c r="A102" s="166">
        <v>98</v>
      </c>
      <c r="B102" s="206"/>
      <c r="C102" s="206"/>
      <c r="D102" s="206"/>
      <c r="E102" s="206"/>
      <c r="F102" s="166" t="s">
        <v>3226</v>
      </c>
      <c r="G102" s="166" t="s">
        <v>3215</v>
      </c>
      <c r="H102" s="158" t="s">
        <v>464</v>
      </c>
      <c r="I102" s="155" t="s">
        <v>109</v>
      </c>
      <c r="J102" s="128">
        <v>10797</v>
      </c>
      <c r="K102" s="199">
        <v>4002</v>
      </c>
      <c r="L102" s="199">
        <v>4090</v>
      </c>
      <c r="M102" s="199">
        <f t="shared" si="1"/>
        <v>16368180</v>
      </c>
      <c r="N102" s="157" t="s">
        <v>2621</v>
      </c>
      <c r="O102" s="157" t="s">
        <v>2385</v>
      </c>
      <c r="P102" s="205"/>
      <c r="Q102" s="205"/>
      <c r="R102" s="205"/>
      <c r="S102" s="206"/>
    </row>
    <row r="103" spans="1:19" ht="29.1" customHeight="1">
      <c r="A103" s="166">
        <v>99</v>
      </c>
      <c r="B103" s="206"/>
      <c r="C103" s="206"/>
      <c r="D103" s="206"/>
      <c r="E103" s="206"/>
      <c r="F103" s="166" t="s">
        <v>3226</v>
      </c>
      <c r="G103" s="166" t="s">
        <v>3215</v>
      </c>
      <c r="H103" s="158" t="s">
        <v>465</v>
      </c>
      <c r="I103" s="155" t="s">
        <v>119</v>
      </c>
      <c r="J103" s="128">
        <v>866</v>
      </c>
      <c r="K103" s="199">
        <v>98</v>
      </c>
      <c r="L103" s="199">
        <v>4950</v>
      </c>
      <c r="M103" s="199">
        <f t="shared" si="1"/>
        <v>485100</v>
      </c>
      <c r="N103" s="157" t="s">
        <v>3190</v>
      </c>
      <c r="O103" s="157">
        <v>0</v>
      </c>
      <c r="P103" s="205"/>
      <c r="Q103" s="205"/>
      <c r="R103" s="205"/>
      <c r="S103" s="206"/>
    </row>
    <row r="104" spans="1:19" ht="29.1" customHeight="1">
      <c r="A104" s="166">
        <v>100</v>
      </c>
      <c r="B104" s="206"/>
      <c r="C104" s="206"/>
      <c r="D104" s="206"/>
      <c r="E104" s="206"/>
      <c r="F104" s="166" t="s">
        <v>3226</v>
      </c>
      <c r="G104" s="166" t="s">
        <v>3215</v>
      </c>
      <c r="H104" s="158" t="s">
        <v>321</v>
      </c>
      <c r="I104" s="155" t="s">
        <v>119</v>
      </c>
      <c r="J104" s="128">
        <v>1740</v>
      </c>
      <c r="K104" s="199">
        <v>706</v>
      </c>
      <c r="L104" s="199">
        <v>4950</v>
      </c>
      <c r="M104" s="199">
        <f t="shared" si="1"/>
        <v>3494700</v>
      </c>
      <c r="N104" s="157" t="s">
        <v>3190</v>
      </c>
      <c r="O104" s="157">
        <v>0</v>
      </c>
      <c r="P104" s="205"/>
      <c r="Q104" s="205"/>
      <c r="R104" s="205"/>
      <c r="S104" s="206"/>
    </row>
    <row r="105" spans="1:19" ht="29.1" customHeight="1">
      <c r="A105" s="166">
        <v>101</v>
      </c>
      <c r="B105" s="206"/>
      <c r="C105" s="206"/>
      <c r="D105" s="206"/>
      <c r="E105" s="206"/>
      <c r="F105" s="166" t="s">
        <v>3226</v>
      </c>
      <c r="G105" s="166" t="s">
        <v>3215</v>
      </c>
      <c r="H105" s="158" t="s">
        <v>318</v>
      </c>
      <c r="I105" s="155" t="s">
        <v>119</v>
      </c>
      <c r="J105" s="128">
        <v>364</v>
      </c>
      <c r="K105" s="199">
        <v>230</v>
      </c>
      <c r="L105" s="199">
        <v>4950</v>
      </c>
      <c r="M105" s="199">
        <f t="shared" si="1"/>
        <v>1138500</v>
      </c>
      <c r="N105" s="157" t="s">
        <v>3190</v>
      </c>
      <c r="O105" s="157">
        <v>0</v>
      </c>
      <c r="P105" s="205"/>
      <c r="Q105" s="205"/>
      <c r="R105" s="205"/>
      <c r="S105" s="206"/>
    </row>
    <row r="106" spans="1:19" ht="29.1" customHeight="1">
      <c r="A106" s="166">
        <v>102</v>
      </c>
      <c r="B106" s="206"/>
      <c r="C106" s="206"/>
      <c r="D106" s="206"/>
      <c r="E106" s="206"/>
      <c r="F106" s="166" t="s">
        <v>3226</v>
      </c>
      <c r="G106" s="166" t="s">
        <v>3215</v>
      </c>
      <c r="H106" s="158" t="s">
        <v>462</v>
      </c>
      <c r="I106" s="155" t="s">
        <v>119</v>
      </c>
      <c r="J106" s="128">
        <v>2083</v>
      </c>
      <c r="K106" s="199">
        <v>3</v>
      </c>
      <c r="L106" s="199">
        <v>310</v>
      </c>
      <c r="M106" s="199">
        <f t="shared" si="1"/>
        <v>930</v>
      </c>
      <c r="N106" s="157" t="s">
        <v>3190</v>
      </c>
      <c r="O106" s="157">
        <v>0</v>
      </c>
      <c r="P106" s="205"/>
      <c r="Q106" s="205"/>
      <c r="R106" s="205"/>
      <c r="S106" s="206"/>
    </row>
    <row r="107" spans="1:19" ht="29.1" customHeight="1">
      <c r="A107" s="166">
        <v>103</v>
      </c>
      <c r="B107" s="206"/>
      <c r="C107" s="206"/>
      <c r="D107" s="206"/>
      <c r="E107" s="206"/>
      <c r="F107" s="166" t="s">
        <v>3226</v>
      </c>
      <c r="G107" s="166" t="s">
        <v>3215</v>
      </c>
      <c r="H107" s="158" t="s">
        <v>317</v>
      </c>
      <c r="I107" s="155" t="s">
        <v>119</v>
      </c>
      <c r="J107" s="128">
        <v>436</v>
      </c>
      <c r="K107" s="199">
        <v>164</v>
      </c>
      <c r="L107" s="199">
        <v>4950</v>
      </c>
      <c r="M107" s="199">
        <f t="shared" si="1"/>
        <v>811800</v>
      </c>
      <c r="N107" s="157" t="s">
        <v>3190</v>
      </c>
      <c r="O107" s="157">
        <v>0</v>
      </c>
      <c r="P107" s="205"/>
      <c r="Q107" s="205"/>
      <c r="R107" s="205"/>
      <c r="S107" s="206"/>
    </row>
    <row r="108" spans="1:19" ht="29.1" customHeight="1">
      <c r="A108" s="166">
        <v>104</v>
      </c>
      <c r="B108" s="206"/>
      <c r="C108" s="206"/>
      <c r="D108" s="206"/>
      <c r="E108" s="206"/>
      <c r="F108" s="166" t="s">
        <v>3226</v>
      </c>
      <c r="G108" s="166" t="s">
        <v>3215</v>
      </c>
      <c r="H108" s="158" t="s">
        <v>322</v>
      </c>
      <c r="I108" s="155" t="s">
        <v>119</v>
      </c>
      <c r="J108" s="128">
        <v>3018</v>
      </c>
      <c r="K108" s="199">
        <v>1450</v>
      </c>
      <c r="L108" s="199">
        <v>4950</v>
      </c>
      <c r="M108" s="199">
        <f t="shared" si="1"/>
        <v>7177500</v>
      </c>
      <c r="N108" s="157" t="s">
        <v>3190</v>
      </c>
      <c r="O108" s="157">
        <v>0</v>
      </c>
      <c r="P108" s="205"/>
      <c r="Q108" s="205"/>
      <c r="R108" s="205"/>
      <c r="S108" s="206"/>
    </row>
    <row r="109" spans="1:19" ht="29.1" customHeight="1">
      <c r="A109" s="166">
        <v>105</v>
      </c>
      <c r="B109" s="206"/>
      <c r="C109" s="206"/>
      <c r="D109" s="206"/>
      <c r="E109" s="206"/>
      <c r="F109" s="166" t="s">
        <v>3226</v>
      </c>
      <c r="G109" s="166" t="s">
        <v>3215</v>
      </c>
      <c r="H109" s="158" t="s">
        <v>323</v>
      </c>
      <c r="I109" s="155" t="s">
        <v>119</v>
      </c>
      <c r="J109" s="128">
        <v>153</v>
      </c>
      <c r="K109" s="199">
        <v>48</v>
      </c>
      <c r="L109" s="199">
        <v>4950</v>
      </c>
      <c r="M109" s="199">
        <f t="shared" si="1"/>
        <v>237600</v>
      </c>
      <c r="N109" s="157" t="s">
        <v>3190</v>
      </c>
      <c r="O109" s="157">
        <v>0</v>
      </c>
      <c r="P109" s="205"/>
      <c r="Q109" s="205"/>
      <c r="R109" s="205"/>
      <c r="S109" s="206"/>
    </row>
    <row r="110" spans="1:19" ht="29.1" customHeight="1">
      <c r="A110" s="166">
        <v>106</v>
      </c>
      <c r="B110" s="206"/>
      <c r="C110" s="206"/>
      <c r="D110" s="206"/>
      <c r="E110" s="206"/>
      <c r="F110" s="166" t="s">
        <v>3226</v>
      </c>
      <c r="G110" s="166" t="s">
        <v>3215</v>
      </c>
      <c r="H110" s="158" t="s">
        <v>378</v>
      </c>
      <c r="I110" s="155" t="s">
        <v>166</v>
      </c>
      <c r="J110" s="128">
        <v>4430</v>
      </c>
      <c r="K110" s="199">
        <v>870</v>
      </c>
      <c r="L110" s="199">
        <v>2240</v>
      </c>
      <c r="M110" s="199">
        <f t="shared" si="1"/>
        <v>1948800</v>
      </c>
      <c r="N110" s="157" t="s">
        <v>3190</v>
      </c>
      <c r="O110" s="157">
        <v>0</v>
      </c>
      <c r="P110" s="205"/>
      <c r="Q110" s="205"/>
      <c r="R110" s="205"/>
      <c r="S110" s="206"/>
    </row>
    <row r="111" spans="1:19" ht="29.1" customHeight="1">
      <c r="A111" s="166">
        <v>107</v>
      </c>
      <c r="B111" s="206"/>
      <c r="C111" s="206"/>
      <c r="D111" s="206"/>
      <c r="E111" s="206"/>
      <c r="F111" s="166" t="s">
        <v>3226</v>
      </c>
      <c r="G111" s="166" t="s">
        <v>3215</v>
      </c>
      <c r="H111" s="158" t="s">
        <v>325</v>
      </c>
      <c r="I111" s="155" t="s">
        <v>119</v>
      </c>
      <c r="J111" s="128">
        <v>524</v>
      </c>
      <c r="K111" s="199">
        <v>415</v>
      </c>
      <c r="L111" s="199">
        <v>4950</v>
      </c>
      <c r="M111" s="199">
        <f t="shared" si="1"/>
        <v>2054250</v>
      </c>
      <c r="N111" s="157" t="s">
        <v>3190</v>
      </c>
      <c r="O111" s="157">
        <v>0</v>
      </c>
      <c r="P111" s="205"/>
      <c r="Q111" s="205"/>
      <c r="R111" s="205"/>
      <c r="S111" s="206"/>
    </row>
    <row r="112" spans="1:19" ht="29.1" customHeight="1">
      <c r="A112" s="166">
        <v>108</v>
      </c>
      <c r="B112" s="206"/>
      <c r="C112" s="206"/>
      <c r="D112" s="206"/>
      <c r="E112" s="206"/>
      <c r="F112" s="166" t="s">
        <v>3226</v>
      </c>
      <c r="G112" s="166" t="s">
        <v>3215</v>
      </c>
      <c r="H112" s="158" t="s">
        <v>330</v>
      </c>
      <c r="I112" s="155" t="s">
        <v>119</v>
      </c>
      <c r="J112" s="128">
        <v>188</v>
      </c>
      <c r="K112" s="128">
        <v>188</v>
      </c>
      <c r="L112" s="128">
        <v>4950</v>
      </c>
      <c r="M112" s="199">
        <f t="shared" si="1"/>
        <v>930600</v>
      </c>
      <c r="N112" s="157" t="s">
        <v>3190</v>
      </c>
      <c r="O112" s="157">
        <v>0</v>
      </c>
      <c r="P112" s="205"/>
      <c r="Q112" s="205"/>
      <c r="R112" s="205"/>
      <c r="S112" s="206"/>
    </row>
    <row r="113" spans="1:19" ht="29.1" customHeight="1">
      <c r="A113" s="166">
        <v>109</v>
      </c>
      <c r="B113" s="206"/>
      <c r="C113" s="206"/>
      <c r="D113" s="206"/>
      <c r="E113" s="206"/>
      <c r="F113" s="166" t="s">
        <v>3226</v>
      </c>
      <c r="G113" s="166" t="s">
        <v>3215</v>
      </c>
      <c r="H113" s="158" t="s">
        <v>336</v>
      </c>
      <c r="I113" s="155" t="s">
        <v>119</v>
      </c>
      <c r="J113" s="128">
        <v>1550</v>
      </c>
      <c r="K113" s="199">
        <v>1353</v>
      </c>
      <c r="L113" s="199">
        <v>4950</v>
      </c>
      <c r="M113" s="199">
        <f t="shared" si="1"/>
        <v>6697350</v>
      </c>
      <c r="N113" s="157" t="s">
        <v>3190</v>
      </c>
      <c r="O113" s="157">
        <v>0</v>
      </c>
      <c r="P113" s="205"/>
      <c r="Q113" s="205"/>
      <c r="R113" s="205"/>
      <c r="S113" s="206"/>
    </row>
    <row r="114" spans="1:19" ht="29.1" customHeight="1">
      <c r="A114" s="166">
        <v>110</v>
      </c>
      <c r="B114" s="206"/>
      <c r="C114" s="206"/>
      <c r="D114" s="206"/>
      <c r="E114" s="206"/>
      <c r="F114" s="166" t="s">
        <v>3226</v>
      </c>
      <c r="G114" s="166" t="s">
        <v>3215</v>
      </c>
      <c r="H114" s="158" t="s">
        <v>324</v>
      </c>
      <c r="I114" s="155" t="s">
        <v>119</v>
      </c>
      <c r="J114" s="128">
        <v>648</v>
      </c>
      <c r="K114" s="199">
        <v>378</v>
      </c>
      <c r="L114" s="199">
        <v>4950</v>
      </c>
      <c r="M114" s="199">
        <f t="shared" si="1"/>
        <v>1871100</v>
      </c>
      <c r="N114" s="157" t="s">
        <v>3190</v>
      </c>
      <c r="O114" s="157">
        <v>0</v>
      </c>
      <c r="P114" s="205"/>
      <c r="Q114" s="205"/>
      <c r="R114" s="205"/>
      <c r="S114" s="206"/>
    </row>
    <row r="115" spans="1:19" ht="29.1" customHeight="1">
      <c r="A115" s="166">
        <v>111</v>
      </c>
      <c r="B115" s="206"/>
      <c r="C115" s="206"/>
      <c r="D115" s="206"/>
      <c r="E115" s="206"/>
      <c r="F115" s="166" t="s">
        <v>3226</v>
      </c>
      <c r="G115" s="166" t="s">
        <v>3215</v>
      </c>
      <c r="H115" s="158" t="s">
        <v>356</v>
      </c>
      <c r="I115" s="155" t="s">
        <v>119</v>
      </c>
      <c r="J115" s="128">
        <v>136</v>
      </c>
      <c r="K115" s="128">
        <v>136</v>
      </c>
      <c r="L115" s="128">
        <v>4950</v>
      </c>
      <c r="M115" s="199">
        <f t="shared" si="1"/>
        <v>673200</v>
      </c>
      <c r="N115" s="157" t="s">
        <v>3190</v>
      </c>
      <c r="O115" s="157">
        <v>0</v>
      </c>
      <c r="P115" s="205"/>
      <c r="Q115" s="205"/>
      <c r="R115" s="205"/>
      <c r="S115" s="206"/>
    </row>
    <row r="116" spans="1:19" ht="29.1" customHeight="1">
      <c r="A116" s="166">
        <v>112</v>
      </c>
      <c r="B116" s="206"/>
      <c r="C116" s="206"/>
      <c r="D116" s="206"/>
      <c r="E116" s="206"/>
      <c r="F116" s="166" t="s">
        <v>3226</v>
      </c>
      <c r="G116" s="166" t="s">
        <v>3215</v>
      </c>
      <c r="H116" s="158" t="s">
        <v>3211</v>
      </c>
      <c r="I116" s="155" t="s">
        <v>119</v>
      </c>
      <c r="J116" s="128">
        <v>34</v>
      </c>
      <c r="K116" s="199">
        <v>17</v>
      </c>
      <c r="L116" s="128">
        <v>4950</v>
      </c>
      <c r="M116" s="199">
        <f t="shared" si="1"/>
        <v>84150</v>
      </c>
      <c r="N116" s="157" t="s">
        <v>3190</v>
      </c>
      <c r="O116" s="157"/>
      <c r="P116" s="205"/>
      <c r="Q116" s="205"/>
      <c r="R116" s="205"/>
      <c r="S116" s="206"/>
    </row>
    <row r="117" spans="1:19" ht="29.1" customHeight="1">
      <c r="A117" s="166">
        <v>113</v>
      </c>
      <c r="B117" s="206"/>
      <c r="C117" s="206"/>
      <c r="D117" s="206"/>
      <c r="E117" s="206"/>
      <c r="F117" s="166" t="s">
        <v>3226</v>
      </c>
      <c r="G117" s="166" t="s">
        <v>3215</v>
      </c>
      <c r="H117" s="158" t="s">
        <v>354</v>
      </c>
      <c r="I117" s="155" t="s">
        <v>119</v>
      </c>
      <c r="J117" s="128">
        <v>669</v>
      </c>
      <c r="K117" s="199">
        <v>495</v>
      </c>
      <c r="L117" s="199">
        <v>4950</v>
      </c>
      <c r="M117" s="199">
        <f t="shared" si="1"/>
        <v>2450250</v>
      </c>
      <c r="N117" s="157" t="s">
        <v>3190</v>
      </c>
      <c r="O117" s="157">
        <v>0</v>
      </c>
      <c r="P117" s="205"/>
      <c r="Q117" s="205"/>
      <c r="R117" s="205"/>
      <c r="S117" s="206"/>
    </row>
    <row r="118" spans="1:19" ht="29.1" customHeight="1">
      <c r="A118" s="166">
        <v>114</v>
      </c>
      <c r="B118" s="206"/>
      <c r="C118" s="206"/>
      <c r="D118" s="206"/>
      <c r="E118" s="206"/>
      <c r="F118" s="166" t="s">
        <v>3226</v>
      </c>
      <c r="G118" s="166" t="s">
        <v>3215</v>
      </c>
      <c r="H118" s="158" t="s">
        <v>346</v>
      </c>
      <c r="I118" s="155" t="s">
        <v>119</v>
      </c>
      <c r="J118" s="128">
        <v>10</v>
      </c>
      <c r="K118" s="128">
        <v>10</v>
      </c>
      <c r="L118" s="128">
        <v>4950</v>
      </c>
      <c r="M118" s="199">
        <f t="shared" si="1"/>
        <v>49500</v>
      </c>
      <c r="N118" s="157" t="s">
        <v>3190</v>
      </c>
      <c r="O118" s="157">
        <v>0</v>
      </c>
      <c r="P118" s="205"/>
      <c r="Q118" s="205"/>
      <c r="R118" s="205"/>
      <c r="S118" s="206"/>
    </row>
    <row r="119" spans="1:19" ht="29.1" customHeight="1">
      <c r="A119" s="166">
        <v>115</v>
      </c>
      <c r="B119" s="206"/>
      <c r="C119" s="206"/>
      <c r="D119" s="206"/>
      <c r="E119" s="206"/>
      <c r="F119" s="166" t="s">
        <v>3226</v>
      </c>
      <c r="G119" s="166" t="s">
        <v>3215</v>
      </c>
      <c r="H119" s="158" t="s">
        <v>349</v>
      </c>
      <c r="I119" s="155" t="s">
        <v>119</v>
      </c>
      <c r="J119" s="128">
        <v>69</v>
      </c>
      <c r="K119" s="199">
        <v>35</v>
      </c>
      <c r="L119" s="199">
        <v>4950</v>
      </c>
      <c r="M119" s="199">
        <f t="shared" si="1"/>
        <v>173250</v>
      </c>
      <c r="N119" s="157" t="s">
        <v>3190</v>
      </c>
      <c r="O119" s="157">
        <v>0</v>
      </c>
      <c r="P119" s="205"/>
      <c r="Q119" s="205"/>
      <c r="R119" s="205"/>
      <c r="S119" s="206"/>
    </row>
    <row r="120" spans="1:19" ht="29.1" customHeight="1">
      <c r="A120" s="166">
        <v>116</v>
      </c>
      <c r="B120" s="206"/>
      <c r="C120" s="206"/>
      <c r="D120" s="206"/>
      <c r="E120" s="206"/>
      <c r="F120" s="166" t="s">
        <v>3226</v>
      </c>
      <c r="G120" s="166" t="s">
        <v>3215</v>
      </c>
      <c r="H120" s="158" t="s">
        <v>351</v>
      </c>
      <c r="I120" s="155" t="s">
        <v>119</v>
      </c>
      <c r="J120" s="128">
        <v>60</v>
      </c>
      <c r="K120" s="199">
        <v>2</v>
      </c>
      <c r="L120" s="128">
        <v>4950</v>
      </c>
      <c r="M120" s="199">
        <f t="shared" si="1"/>
        <v>9900</v>
      </c>
      <c r="N120" s="157" t="s">
        <v>3190</v>
      </c>
      <c r="O120" s="157">
        <v>0</v>
      </c>
      <c r="P120" s="205"/>
      <c r="Q120" s="205"/>
      <c r="R120" s="205"/>
      <c r="S120" s="206"/>
    </row>
    <row r="121" spans="1:19" ht="29.1" customHeight="1">
      <c r="A121" s="166">
        <v>117</v>
      </c>
      <c r="B121" s="206"/>
      <c r="C121" s="206"/>
      <c r="D121" s="206"/>
      <c r="E121" s="206"/>
      <c r="F121" s="166" t="s">
        <v>3226</v>
      </c>
      <c r="G121" s="166" t="s">
        <v>3215</v>
      </c>
      <c r="H121" s="158" t="s">
        <v>461</v>
      </c>
      <c r="I121" s="155" t="s">
        <v>109</v>
      </c>
      <c r="J121" s="128">
        <v>99</v>
      </c>
      <c r="K121" s="128">
        <v>31</v>
      </c>
      <c r="L121" s="128">
        <v>4950</v>
      </c>
      <c r="M121" s="199">
        <f t="shared" si="1"/>
        <v>153450</v>
      </c>
      <c r="N121" s="157" t="s">
        <v>2209</v>
      </c>
      <c r="O121" s="157">
        <v>0</v>
      </c>
      <c r="P121" s="205"/>
      <c r="Q121" s="205"/>
      <c r="R121" s="205"/>
      <c r="S121" s="206"/>
    </row>
    <row r="122" spans="1:19" ht="29.1" customHeight="1">
      <c r="A122" s="166">
        <v>118</v>
      </c>
      <c r="B122" s="206"/>
      <c r="C122" s="206"/>
      <c r="D122" s="206"/>
      <c r="E122" s="206"/>
      <c r="F122" s="166" t="s">
        <v>3226</v>
      </c>
      <c r="G122" s="166" t="s">
        <v>3215</v>
      </c>
      <c r="H122" s="158" t="s">
        <v>332</v>
      </c>
      <c r="I122" s="155" t="s">
        <v>119</v>
      </c>
      <c r="J122" s="128">
        <v>2847</v>
      </c>
      <c r="K122" s="199">
        <v>2544</v>
      </c>
      <c r="L122" s="199">
        <v>4950</v>
      </c>
      <c r="M122" s="199">
        <f t="shared" si="1"/>
        <v>12592800</v>
      </c>
      <c r="N122" s="157" t="s">
        <v>3179</v>
      </c>
      <c r="O122" s="157">
        <v>0</v>
      </c>
      <c r="P122" s="205"/>
      <c r="Q122" s="205"/>
      <c r="R122" s="205"/>
      <c r="S122" s="206"/>
    </row>
    <row r="123" spans="1:19" ht="29.1" customHeight="1">
      <c r="A123" s="166">
        <v>119</v>
      </c>
      <c r="B123" s="206"/>
      <c r="C123" s="206"/>
      <c r="D123" s="206"/>
      <c r="E123" s="206"/>
      <c r="F123" s="166" t="s">
        <v>3226</v>
      </c>
      <c r="G123" s="166" t="s">
        <v>3215</v>
      </c>
      <c r="H123" s="158" t="s">
        <v>340</v>
      </c>
      <c r="I123" s="155" t="s">
        <v>119</v>
      </c>
      <c r="J123" s="128">
        <v>33</v>
      </c>
      <c r="K123" s="199">
        <v>9</v>
      </c>
      <c r="L123" s="199">
        <v>4950</v>
      </c>
      <c r="M123" s="199">
        <f t="shared" si="1"/>
        <v>44550</v>
      </c>
      <c r="N123" s="157" t="s">
        <v>3190</v>
      </c>
      <c r="O123" s="157">
        <v>0</v>
      </c>
      <c r="P123" s="205"/>
      <c r="Q123" s="205"/>
      <c r="R123" s="205"/>
      <c r="S123" s="206"/>
    </row>
    <row r="124" spans="1:19" ht="29.1" customHeight="1">
      <c r="A124" s="166">
        <v>120</v>
      </c>
      <c r="B124" s="206"/>
      <c r="C124" s="206"/>
      <c r="D124" s="206"/>
      <c r="E124" s="206"/>
      <c r="F124" s="166" t="s">
        <v>3226</v>
      </c>
      <c r="G124" s="166" t="s">
        <v>3215</v>
      </c>
      <c r="H124" s="157" t="s">
        <v>237</v>
      </c>
      <c r="I124" s="155" t="s">
        <v>119</v>
      </c>
      <c r="J124" s="128">
        <v>522</v>
      </c>
      <c r="K124" s="199">
        <v>282</v>
      </c>
      <c r="L124" s="199">
        <v>4950</v>
      </c>
      <c r="M124" s="199">
        <f t="shared" si="1"/>
        <v>1395900</v>
      </c>
      <c r="N124" s="157" t="s">
        <v>3190</v>
      </c>
      <c r="O124" s="157">
        <v>0</v>
      </c>
      <c r="P124" s="205"/>
      <c r="Q124" s="205"/>
      <c r="R124" s="205"/>
      <c r="S124" s="206"/>
    </row>
    <row r="125" spans="1:19" ht="29.1" customHeight="1">
      <c r="A125" s="166">
        <v>121</v>
      </c>
      <c r="B125" s="206"/>
      <c r="C125" s="206"/>
      <c r="D125" s="206"/>
      <c r="E125" s="206"/>
      <c r="F125" s="166" t="s">
        <v>3226</v>
      </c>
      <c r="G125" s="166" t="s">
        <v>3215</v>
      </c>
      <c r="H125" s="158" t="s">
        <v>460</v>
      </c>
      <c r="I125" s="155" t="s">
        <v>119</v>
      </c>
      <c r="J125" s="128">
        <v>176</v>
      </c>
      <c r="K125" s="199">
        <v>44</v>
      </c>
      <c r="L125" s="199">
        <v>4950</v>
      </c>
      <c r="M125" s="199">
        <f t="shared" si="1"/>
        <v>217800</v>
      </c>
      <c r="N125" s="157" t="s">
        <v>3190</v>
      </c>
      <c r="O125" s="157">
        <v>0</v>
      </c>
      <c r="P125" s="205"/>
      <c r="Q125" s="205"/>
      <c r="R125" s="205"/>
      <c r="S125" s="206"/>
    </row>
    <row r="126" spans="1:19" ht="29.1" customHeight="1">
      <c r="A126" s="166">
        <v>122</v>
      </c>
      <c r="B126" s="206"/>
      <c r="C126" s="206"/>
      <c r="D126" s="206"/>
      <c r="E126" s="206"/>
      <c r="F126" s="166" t="s">
        <v>3226</v>
      </c>
      <c r="G126" s="166" t="s">
        <v>3215</v>
      </c>
      <c r="H126" s="157" t="s">
        <v>242</v>
      </c>
      <c r="I126" s="155" t="s">
        <v>119</v>
      </c>
      <c r="J126" s="128">
        <v>82</v>
      </c>
      <c r="K126" s="199">
        <v>45</v>
      </c>
      <c r="L126" s="199">
        <v>4950</v>
      </c>
      <c r="M126" s="199">
        <f t="shared" si="1"/>
        <v>222750</v>
      </c>
      <c r="N126" s="157" t="s">
        <v>3190</v>
      </c>
      <c r="O126" s="157">
        <v>0</v>
      </c>
      <c r="P126" s="205"/>
      <c r="Q126" s="205"/>
      <c r="R126" s="205"/>
      <c r="S126" s="206"/>
    </row>
    <row r="127" spans="1:19" ht="29.1" customHeight="1">
      <c r="A127" s="166">
        <v>123</v>
      </c>
      <c r="B127" s="206"/>
      <c r="C127" s="206"/>
      <c r="D127" s="206"/>
      <c r="E127" s="206"/>
      <c r="F127" s="166" t="s">
        <v>3226</v>
      </c>
      <c r="G127" s="166" t="s">
        <v>3215</v>
      </c>
      <c r="H127" s="158" t="s">
        <v>337</v>
      </c>
      <c r="I127" s="155" t="s">
        <v>119</v>
      </c>
      <c r="J127" s="128">
        <v>217</v>
      </c>
      <c r="K127" s="199">
        <v>145</v>
      </c>
      <c r="L127" s="199">
        <v>4950</v>
      </c>
      <c r="M127" s="199">
        <f t="shared" si="1"/>
        <v>717750</v>
      </c>
      <c r="N127" s="157" t="s">
        <v>3190</v>
      </c>
      <c r="O127" s="157">
        <v>0</v>
      </c>
      <c r="P127" s="205"/>
      <c r="Q127" s="205"/>
      <c r="R127" s="205"/>
      <c r="S127" s="206"/>
    </row>
    <row r="128" spans="1:19" ht="29.1" customHeight="1">
      <c r="A128" s="166">
        <v>124</v>
      </c>
      <c r="B128" s="206"/>
      <c r="C128" s="206"/>
      <c r="D128" s="206"/>
      <c r="E128" s="206"/>
      <c r="F128" s="166" t="s">
        <v>3226</v>
      </c>
      <c r="G128" s="166" t="s">
        <v>3215</v>
      </c>
      <c r="H128" s="158" t="s">
        <v>314</v>
      </c>
      <c r="I128" s="155" t="s">
        <v>119</v>
      </c>
      <c r="J128" s="128">
        <v>174</v>
      </c>
      <c r="K128" s="199">
        <v>114</v>
      </c>
      <c r="L128" s="199">
        <v>3030</v>
      </c>
      <c r="M128" s="199">
        <f t="shared" si="1"/>
        <v>345420</v>
      </c>
      <c r="N128" s="157" t="s">
        <v>3190</v>
      </c>
      <c r="O128" s="157">
        <v>0</v>
      </c>
      <c r="P128" s="205"/>
      <c r="Q128" s="205"/>
      <c r="R128" s="205"/>
      <c r="S128" s="206"/>
    </row>
    <row r="129" spans="1:19" ht="29.1" customHeight="1">
      <c r="A129" s="166">
        <v>125</v>
      </c>
      <c r="B129" s="206"/>
      <c r="C129" s="206"/>
      <c r="D129" s="206"/>
      <c r="E129" s="206"/>
      <c r="F129" s="166" t="s">
        <v>3226</v>
      </c>
      <c r="G129" s="166" t="s">
        <v>3215</v>
      </c>
      <c r="H129" s="158" t="s">
        <v>311</v>
      </c>
      <c r="I129" s="155" t="s">
        <v>119</v>
      </c>
      <c r="J129" s="128">
        <v>529</v>
      </c>
      <c r="K129" s="199">
        <v>165</v>
      </c>
      <c r="L129" s="199">
        <v>3030</v>
      </c>
      <c r="M129" s="199">
        <f t="shared" si="1"/>
        <v>499950</v>
      </c>
      <c r="N129" s="157" t="s">
        <v>3179</v>
      </c>
      <c r="O129" s="157">
        <v>0</v>
      </c>
      <c r="P129" s="205"/>
      <c r="Q129" s="205"/>
      <c r="R129" s="205"/>
      <c r="S129" s="206"/>
    </row>
    <row r="130" spans="1:19" ht="29.1" customHeight="1">
      <c r="A130" s="166">
        <v>126</v>
      </c>
      <c r="B130" s="206"/>
      <c r="C130" s="206"/>
      <c r="D130" s="206"/>
      <c r="E130" s="206"/>
      <c r="F130" s="166" t="s">
        <v>3226</v>
      </c>
      <c r="G130" s="166" t="s">
        <v>3215</v>
      </c>
      <c r="H130" s="158" t="s">
        <v>312</v>
      </c>
      <c r="I130" s="155" t="s">
        <v>54</v>
      </c>
      <c r="J130" s="128">
        <v>55</v>
      </c>
      <c r="K130" s="128">
        <v>55</v>
      </c>
      <c r="L130" s="128">
        <v>7540</v>
      </c>
      <c r="M130" s="199">
        <f t="shared" si="1"/>
        <v>414700</v>
      </c>
      <c r="N130" s="157" t="s">
        <v>2612</v>
      </c>
      <c r="O130" s="157" t="s">
        <v>2613</v>
      </c>
      <c r="P130" s="205"/>
      <c r="Q130" s="205"/>
      <c r="R130" s="205"/>
      <c r="S130" s="206"/>
    </row>
    <row r="131" spans="1:19" ht="29.1" customHeight="1">
      <c r="A131" s="166">
        <v>127</v>
      </c>
      <c r="B131" s="206"/>
      <c r="C131" s="206"/>
      <c r="D131" s="206"/>
      <c r="E131" s="206"/>
      <c r="F131" s="166" t="s">
        <v>3226</v>
      </c>
      <c r="G131" s="166" t="s">
        <v>3215</v>
      </c>
      <c r="H131" s="158" t="s">
        <v>313</v>
      </c>
      <c r="I131" s="155" t="s">
        <v>119</v>
      </c>
      <c r="J131" s="128">
        <v>5</v>
      </c>
      <c r="K131" s="128">
        <v>5</v>
      </c>
      <c r="L131" s="128">
        <v>3030</v>
      </c>
      <c r="M131" s="199">
        <f t="shared" si="1"/>
        <v>15150</v>
      </c>
      <c r="N131" s="157" t="s">
        <v>3190</v>
      </c>
      <c r="O131" s="157">
        <v>0</v>
      </c>
      <c r="P131" s="205"/>
      <c r="Q131" s="205"/>
      <c r="R131" s="205"/>
      <c r="S131" s="206"/>
    </row>
    <row r="132" spans="1:19" ht="29.1" customHeight="1">
      <c r="A132" s="166">
        <v>128</v>
      </c>
      <c r="B132" s="206"/>
      <c r="C132" s="206"/>
      <c r="D132" s="206"/>
      <c r="E132" s="206"/>
      <c r="F132" s="166" t="s">
        <v>3226</v>
      </c>
      <c r="G132" s="166" t="s">
        <v>3215</v>
      </c>
      <c r="H132" s="158" t="s">
        <v>3140</v>
      </c>
      <c r="I132" s="155" t="s">
        <v>3106</v>
      </c>
      <c r="J132" s="128">
        <v>220</v>
      </c>
      <c r="K132" s="199">
        <v>3</v>
      </c>
      <c r="L132" s="199">
        <v>3030</v>
      </c>
      <c r="M132" s="199">
        <f t="shared" si="1"/>
        <v>9090</v>
      </c>
      <c r="N132" s="157" t="s">
        <v>3190</v>
      </c>
      <c r="O132" s="157">
        <v>0</v>
      </c>
      <c r="P132" s="205"/>
      <c r="Q132" s="205"/>
      <c r="R132" s="205"/>
      <c r="S132" s="206"/>
    </row>
    <row r="133" spans="1:19" ht="29.1" customHeight="1">
      <c r="A133" s="166">
        <v>129</v>
      </c>
      <c r="B133" s="206"/>
      <c r="C133" s="206"/>
      <c r="D133" s="206"/>
      <c r="E133" s="206"/>
      <c r="F133" s="166" t="s">
        <v>3226</v>
      </c>
      <c r="G133" s="166" t="s">
        <v>3215</v>
      </c>
      <c r="H133" s="158" t="s">
        <v>310</v>
      </c>
      <c r="I133" s="155" t="s">
        <v>54</v>
      </c>
      <c r="J133" s="128">
        <v>266</v>
      </c>
      <c r="K133" s="128">
        <v>213</v>
      </c>
      <c r="L133" s="128">
        <v>9200</v>
      </c>
      <c r="M133" s="199">
        <f t="shared" ref="M133:M196" si="2">K133*L133</f>
        <v>1959600</v>
      </c>
      <c r="N133" s="157" t="s">
        <v>2608</v>
      </c>
      <c r="O133" s="157">
        <v>0</v>
      </c>
      <c r="P133" s="205"/>
      <c r="Q133" s="205"/>
      <c r="R133" s="205"/>
      <c r="S133" s="206"/>
    </row>
    <row r="134" spans="1:19" ht="29.1" customHeight="1">
      <c r="A134" s="166">
        <v>130</v>
      </c>
      <c r="B134" s="206"/>
      <c r="C134" s="206"/>
      <c r="D134" s="206"/>
      <c r="E134" s="206"/>
      <c r="F134" s="166" t="s">
        <v>3226</v>
      </c>
      <c r="G134" s="166" t="s">
        <v>3215</v>
      </c>
      <c r="H134" s="158" t="s">
        <v>309</v>
      </c>
      <c r="I134" s="155" t="s">
        <v>55</v>
      </c>
      <c r="J134" s="128">
        <v>1095</v>
      </c>
      <c r="K134" s="199">
        <v>260</v>
      </c>
      <c r="L134" s="199">
        <v>9200</v>
      </c>
      <c r="M134" s="199">
        <f t="shared" si="2"/>
        <v>2392000</v>
      </c>
      <c r="N134" s="157" t="s">
        <v>2642</v>
      </c>
      <c r="O134" s="157">
        <v>1199</v>
      </c>
      <c r="P134" s="205"/>
      <c r="Q134" s="205"/>
      <c r="R134" s="205"/>
      <c r="S134" s="206"/>
    </row>
    <row r="135" spans="1:19" ht="29.1" customHeight="1">
      <c r="A135" s="166">
        <v>131</v>
      </c>
      <c r="B135" s="206"/>
      <c r="C135" s="206"/>
      <c r="D135" s="206"/>
      <c r="E135" s="206"/>
      <c r="F135" s="166" t="s">
        <v>3226</v>
      </c>
      <c r="G135" s="166" t="s">
        <v>3215</v>
      </c>
      <c r="H135" s="158" t="s">
        <v>248</v>
      </c>
      <c r="I135" s="155" t="s">
        <v>55</v>
      </c>
      <c r="J135" s="128">
        <v>691</v>
      </c>
      <c r="K135" s="199">
        <v>508</v>
      </c>
      <c r="L135" s="199">
        <v>7170</v>
      </c>
      <c r="M135" s="199">
        <f t="shared" si="2"/>
        <v>3642360</v>
      </c>
      <c r="N135" s="157" t="s">
        <v>2482</v>
      </c>
      <c r="O135" s="157">
        <v>1209</v>
      </c>
      <c r="P135" s="205"/>
      <c r="Q135" s="205"/>
      <c r="R135" s="205"/>
      <c r="S135" s="206"/>
    </row>
    <row r="136" spans="1:19" ht="29.1" customHeight="1">
      <c r="A136" s="166">
        <v>132</v>
      </c>
      <c r="B136" s="206"/>
      <c r="C136" s="206"/>
      <c r="D136" s="206"/>
      <c r="E136" s="206"/>
      <c r="F136" s="166" t="s">
        <v>3226</v>
      </c>
      <c r="G136" s="166" t="s">
        <v>3215</v>
      </c>
      <c r="H136" s="158" t="s">
        <v>249</v>
      </c>
      <c r="I136" s="155" t="s">
        <v>55</v>
      </c>
      <c r="J136" s="128">
        <v>291</v>
      </c>
      <c r="K136" s="199">
        <v>214</v>
      </c>
      <c r="L136" s="199">
        <v>7170</v>
      </c>
      <c r="M136" s="199">
        <f t="shared" si="2"/>
        <v>1534380</v>
      </c>
      <c r="N136" s="157" t="s">
        <v>1844</v>
      </c>
      <c r="O136" s="157">
        <v>1199</v>
      </c>
      <c r="P136" s="205"/>
      <c r="Q136" s="205"/>
      <c r="R136" s="205"/>
      <c r="S136" s="206"/>
    </row>
    <row r="137" spans="1:19" ht="29.1" customHeight="1">
      <c r="A137" s="166">
        <v>133</v>
      </c>
      <c r="B137" s="206"/>
      <c r="C137" s="206"/>
      <c r="D137" s="206"/>
      <c r="E137" s="206"/>
      <c r="F137" s="166" t="s">
        <v>3226</v>
      </c>
      <c r="G137" s="166" t="s">
        <v>3215</v>
      </c>
      <c r="H137" s="158" t="s">
        <v>250</v>
      </c>
      <c r="I137" s="155" t="s">
        <v>55</v>
      </c>
      <c r="J137" s="128">
        <v>1408</v>
      </c>
      <c r="K137" s="199">
        <v>876</v>
      </c>
      <c r="L137" s="199">
        <v>7170</v>
      </c>
      <c r="M137" s="199">
        <f t="shared" si="2"/>
        <v>6280920</v>
      </c>
      <c r="N137" s="157" t="s">
        <v>1844</v>
      </c>
      <c r="O137" s="157">
        <v>1199</v>
      </c>
      <c r="P137" s="205"/>
      <c r="Q137" s="205"/>
      <c r="R137" s="205"/>
      <c r="S137" s="206"/>
    </row>
    <row r="138" spans="1:19" ht="29.1" customHeight="1">
      <c r="A138" s="166">
        <v>134</v>
      </c>
      <c r="B138" s="206"/>
      <c r="C138" s="206"/>
      <c r="D138" s="206"/>
      <c r="E138" s="206"/>
      <c r="F138" s="166" t="s">
        <v>3226</v>
      </c>
      <c r="G138" s="166" t="s">
        <v>3215</v>
      </c>
      <c r="H138" s="158" t="s">
        <v>251</v>
      </c>
      <c r="I138" s="155" t="s">
        <v>55</v>
      </c>
      <c r="J138" s="128">
        <v>1028</v>
      </c>
      <c r="K138" s="199">
        <v>665</v>
      </c>
      <c r="L138" s="199">
        <v>7170</v>
      </c>
      <c r="M138" s="199">
        <f t="shared" si="2"/>
        <v>4768050</v>
      </c>
      <c r="N138" s="157" t="s">
        <v>2612</v>
      </c>
      <c r="O138" s="157" t="s">
        <v>2613</v>
      </c>
      <c r="P138" s="205"/>
      <c r="Q138" s="205"/>
      <c r="R138" s="205"/>
      <c r="S138" s="206"/>
    </row>
    <row r="139" spans="1:19" ht="29.1" customHeight="1">
      <c r="A139" s="166">
        <v>135</v>
      </c>
      <c r="B139" s="206"/>
      <c r="C139" s="206"/>
      <c r="D139" s="206"/>
      <c r="E139" s="206"/>
      <c r="F139" s="166" t="s">
        <v>3226</v>
      </c>
      <c r="G139" s="166" t="s">
        <v>3215</v>
      </c>
      <c r="H139" s="158" t="s">
        <v>253</v>
      </c>
      <c r="I139" s="155" t="s">
        <v>55</v>
      </c>
      <c r="J139" s="128">
        <v>1448</v>
      </c>
      <c r="K139" s="199">
        <v>928</v>
      </c>
      <c r="L139" s="199">
        <v>7170</v>
      </c>
      <c r="M139" s="199">
        <f t="shared" si="2"/>
        <v>6653760</v>
      </c>
      <c r="N139" s="157" t="s">
        <v>2612</v>
      </c>
      <c r="O139" s="157">
        <v>1185</v>
      </c>
      <c r="P139" s="205"/>
      <c r="Q139" s="205"/>
      <c r="R139" s="205"/>
      <c r="S139" s="206"/>
    </row>
    <row r="140" spans="1:19" ht="29.1" customHeight="1">
      <c r="A140" s="166">
        <v>136</v>
      </c>
      <c r="B140" s="206"/>
      <c r="C140" s="206"/>
      <c r="D140" s="206"/>
      <c r="E140" s="206"/>
      <c r="F140" s="166" t="s">
        <v>3226</v>
      </c>
      <c r="G140" s="166" t="s">
        <v>3215</v>
      </c>
      <c r="H140" s="158" t="s">
        <v>254</v>
      </c>
      <c r="I140" s="155" t="s">
        <v>55</v>
      </c>
      <c r="J140" s="128">
        <v>2426</v>
      </c>
      <c r="K140" s="199">
        <v>1971</v>
      </c>
      <c r="L140" s="199">
        <v>7170</v>
      </c>
      <c r="M140" s="199">
        <f t="shared" si="2"/>
        <v>14132070</v>
      </c>
      <c r="N140" s="157" t="s">
        <v>2004</v>
      </c>
      <c r="O140" s="157" t="s">
        <v>2628</v>
      </c>
      <c r="P140" s="205"/>
      <c r="Q140" s="205"/>
      <c r="R140" s="205"/>
      <c r="S140" s="206"/>
    </row>
    <row r="141" spans="1:19" ht="29.1" customHeight="1">
      <c r="A141" s="166">
        <v>137</v>
      </c>
      <c r="B141" s="206"/>
      <c r="C141" s="206"/>
      <c r="D141" s="206"/>
      <c r="E141" s="206"/>
      <c r="F141" s="166" t="s">
        <v>3226</v>
      </c>
      <c r="G141" s="166" t="s">
        <v>3215</v>
      </c>
      <c r="H141" s="158" t="s">
        <v>262</v>
      </c>
      <c r="I141" s="155" t="s">
        <v>55</v>
      </c>
      <c r="J141" s="128">
        <v>1478</v>
      </c>
      <c r="K141" s="199">
        <v>89</v>
      </c>
      <c r="L141" s="199">
        <v>7170</v>
      </c>
      <c r="M141" s="199">
        <f t="shared" si="2"/>
        <v>638130</v>
      </c>
      <c r="N141" s="157" t="s">
        <v>2004</v>
      </c>
      <c r="O141" s="157">
        <v>1033</v>
      </c>
      <c r="P141" s="205"/>
      <c r="Q141" s="205"/>
      <c r="R141" s="205"/>
      <c r="S141" s="206"/>
    </row>
    <row r="142" spans="1:19" ht="29.1" customHeight="1">
      <c r="A142" s="166">
        <v>138</v>
      </c>
      <c r="B142" s="206"/>
      <c r="C142" s="206"/>
      <c r="D142" s="206"/>
      <c r="E142" s="206"/>
      <c r="F142" s="166" t="s">
        <v>3226</v>
      </c>
      <c r="G142" s="166" t="s">
        <v>3215</v>
      </c>
      <c r="H142" s="158" t="s">
        <v>261</v>
      </c>
      <c r="I142" s="155" t="s">
        <v>55</v>
      </c>
      <c r="J142" s="128">
        <v>426</v>
      </c>
      <c r="K142" s="199">
        <v>396</v>
      </c>
      <c r="L142" s="199">
        <v>7170</v>
      </c>
      <c r="M142" s="199">
        <f t="shared" si="2"/>
        <v>2839320</v>
      </c>
      <c r="N142" s="157" t="s">
        <v>2629</v>
      </c>
      <c r="O142" s="157" t="s">
        <v>2630</v>
      </c>
      <c r="P142" s="205"/>
      <c r="Q142" s="205"/>
      <c r="R142" s="205"/>
      <c r="S142" s="206"/>
    </row>
    <row r="143" spans="1:19" ht="29.1" customHeight="1">
      <c r="A143" s="166">
        <v>139</v>
      </c>
      <c r="B143" s="206"/>
      <c r="C143" s="206"/>
      <c r="D143" s="206"/>
      <c r="E143" s="206"/>
      <c r="F143" s="166" t="s">
        <v>3226</v>
      </c>
      <c r="G143" s="166" t="s">
        <v>3215</v>
      </c>
      <c r="H143" s="158" t="s">
        <v>258</v>
      </c>
      <c r="I143" s="155" t="s">
        <v>55</v>
      </c>
      <c r="J143" s="128">
        <v>73</v>
      </c>
      <c r="K143" s="128">
        <v>73</v>
      </c>
      <c r="L143" s="128">
        <v>7170</v>
      </c>
      <c r="M143" s="199">
        <f t="shared" si="2"/>
        <v>523410</v>
      </c>
      <c r="N143" s="157" t="s">
        <v>2629</v>
      </c>
      <c r="O143" s="157" t="s">
        <v>2630</v>
      </c>
      <c r="P143" s="205"/>
      <c r="Q143" s="205"/>
      <c r="R143" s="205"/>
      <c r="S143" s="206"/>
    </row>
    <row r="144" spans="1:19" ht="29.1" customHeight="1">
      <c r="A144" s="166">
        <v>140</v>
      </c>
      <c r="B144" s="206"/>
      <c r="C144" s="206"/>
      <c r="D144" s="206"/>
      <c r="E144" s="206"/>
      <c r="F144" s="166" t="s">
        <v>3226</v>
      </c>
      <c r="G144" s="166" t="s">
        <v>3215</v>
      </c>
      <c r="H144" s="158" t="s">
        <v>260</v>
      </c>
      <c r="I144" s="155" t="s">
        <v>54</v>
      </c>
      <c r="J144" s="128">
        <v>2133</v>
      </c>
      <c r="K144" s="199">
        <v>1169</v>
      </c>
      <c r="L144" s="199">
        <v>9200</v>
      </c>
      <c r="M144" s="199">
        <f t="shared" si="2"/>
        <v>10754800</v>
      </c>
      <c r="N144" s="157" t="s">
        <v>2629</v>
      </c>
      <c r="O144" s="157" t="s">
        <v>2630</v>
      </c>
      <c r="P144" s="205"/>
      <c r="Q144" s="205"/>
      <c r="R144" s="205"/>
      <c r="S144" s="206"/>
    </row>
    <row r="145" spans="1:19" ht="29.1" customHeight="1">
      <c r="A145" s="166">
        <v>141</v>
      </c>
      <c r="B145" s="206"/>
      <c r="C145" s="206"/>
      <c r="D145" s="206"/>
      <c r="E145" s="206"/>
      <c r="F145" s="166" t="s">
        <v>3226</v>
      </c>
      <c r="G145" s="166" t="s">
        <v>3215</v>
      </c>
      <c r="H145" s="158" t="s">
        <v>269</v>
      </c>
      <c r="I145" s="155" t="s">
        <v>54</v>
      </c>
      <c r="J145" s="128">
        <v>837</v>
      </c>
      <c r="K145" s="199">
        <v>735</v>
      </c>
      <c r="L145" s="199">
        <v>9200</v>
      </c>
      <c r="M145" s="199">
        <f t="shared" si="2"/>
        <v>6762000</v>
      </c>
      <c r="N145" s="157" t="s">
        <v>2372</v>
      </c>
      <c r="O145" s="157" t="s">
        <v>2373</v>
      </c>
      <c r="P145" s="205"/>
      <c r="Q145" s="205"/>
      <c r="R145" s="205"/>
      <c r="S145" s="206"/>
    </row>
    <row r="146" spans="1:19" ht="29.1" customHeight="1">
      <c r="A146" s="166">
        <v>142</v>
      </c>
      <c r="B146" s="206"/>
      <c r="C146" s="206"/>
      <c r="D146" s="206"/>
      <c r="E146" s="206"/>
      <c r="F146" s="166" t="s">
        <v>3226</v>
      </c>
      <c r="G146" s="166" t="s">
        <v>3215</v>
      </c>
      <c r="H146" s="158" t="s">
        <v>270</v>
      </c>
      <c r="I146" s="155" t="s">
        <v>119</v>
      </c>
      <c r="J146" s="128">
        <v>13</v>
      </c>
      <c r="K146" s="128">
        <v>13</v>
      </c>
      <c r="L146" s="128">
        <v>3030</v>
      </c>
      <c r="M146" s="199">
        <f t="shared" si="2"/>
        <v>39390</v>
      </c>
      <c r="N146" s="157" t="s">
        <v>2372</v>
      </c>
      <c r="O146" s="157" t="s">
        <v>2373</v>
      </c>
      <c r="P146" s="205"/>
      <c r="Q146" s="205"/>
      <c r="R146" s="205"/>
      <c r="S146" s="206"/>
    </row>
    <row r="147" spans="1:19" ht="29.1" customHeight="1">
      <c r="A147" s="166">
        <v>143</v>
      </c>
      <c r="B147" s="206"/>
      <c r="C147" s="206"/>
      <c r="D147" s="206"/>
      <c r="E147" s="206"/>
      <c r="F147" s="166" t="s">
        <v>3226</v>
      </c>
      <c r="G147" s="166" t="s">
        <v>3215</v>
      </c>
      <c r="H147" s="158" t="s">
        <v>267</v>
      </c>
      <c r="I147" s="155" t="s">
        <v>119</v>
      </c>
      <c r="J147" s="128">
        <v>330</v>
      </c>
      <c r="K147" s="199">
        <v>330</v>
      </c>
      <c r="L147" s="199">
        <v>3030</v>
      </c>
      <c r="M147" s="199">
        <f t="shared" si="2"/>
        <v>999900</v>
      </c>
      <c r="N147" s="157" t="s">
        <v>2633</v>
      </c>
      <c r="O147" s="157">
        <v>1205</v>
      </c>
      <c r="P147" s="205"/>
      <c r="Q147" s="205"/>
      <c r="R147" s="205"/>
      <c r="S147" s="206"/>
    </row>
    <row r="148" spans="1:19" ht="29.1" customHeight="1">
      <c r="A148" s="166">
        <v>144</v>
      </c>
      <c r="B148" s="206"/>
      <c r="C148" s="206"/>
      <c r="D148" s="206"/>
      <c r="E148" s="206"/>
      <c r="F148" s="166" t="s">
        <v>3226</v>
      </c>
      <c r="G148" s="166" t="s">
        <v>3215</v>
      </c>
      <c r="H148" s="158" t="s">
        <v>265</v>
      </c>
      <c r="I148" s="155" t="s">
        <v>54</v>
      </c>
      <c r="J148" s="128">
        <v>1438</v>
      </c>
      <c r="K148" s="199">
        <v>24</v>
      </c>
      <c r="L148" s="199">
        <v>9200</v>
      </c>
      <c r="M148" s="199">
        <f t="shared" si="2"/>
        <v>220800</v>
      </c>
      <c r="N148" s="157" t="s">
        <v>2632</v>
      </c>
      <c r="O148" s="157">
        <v>129</v>
      </c>
      <c r="P148" s="205"/>
      <c r="Q148" s="205"/>
      <c r="R148" s="205"/>
      <c r="S148" s="206"/>
    </row>
    <row r="149" spans="1:19" ht="29.1" customHeight="1">
      <c r="A149" s="166">
        <v>145</v>
      </c>
      <c r="B149" s="206"/>
      <c r="C149" s="206"/>
      <c r="D149" s="206"/>
      <c r="E149" s="206"/>
      <c r="F149" s="166" t="s">
        <v>3226</v>
      </c>
      <c r="G149" s="166" t="s">
        <v>3215</v>
      </c>
      <c r="H149" s="158" t="s">
        <v>282</v>
      </c>
      <c r="I149" s="155" t="s">
        <v>119</v>
      </c>
      <c r="J149" s="128">
        <v>58</v>
      </c>
      <c r="K149" s="128">
        <v>58</v>
      </c>
      <c r="L149" s="128">
        <v>1020</v>
      </c>
      <c r="M149" s="199">
        <f t="shared" si="2"/>
        <v>59160</v>
      </c>
      <c r="N149" s="157" t="s">
        <v>1820</v>
      </c>
      <c r="O149" s="157">
        <v>0</v>
      </c>
      <c r="P149" s="205"/>
      <c r="Q149" s="205"/>
      <c r="R149" s="205"/>
      <c r="S149" s="206"/>
    </row>
    <row r="150" spans="1:19" ht="29.1" customHeight="1">
      <c r="A150" s="166">
        <v>146</v>
      </c>
      <c r="B150" s="206"/>
      <c r="C150" s="206"/>
      <c r="D150" s="206"/>
      <c r="E150" s="206"/>
      <c r="F150" s="166" t="s">
        <v>3226</v>
      </c>
      <c r="G150" s="166" t="s">
        <v>3215</v>
      </c>
      <c r="H150" s="158" t="s">
        <v>274</v>
      </c>
      <c r="I150" s="155" t="s">
        <v>119</v>
      </c>
      <c r="J150" s="128">
        <v>334</v>
      </c>
      <c r="K150" s="199">
        <v>220</v>
      </c>
      <c r="L150" s="199">
        <v>361</v>
      </c>
      <c r="M150" s="199">
        <f t="shared" si="2"/>
        <v>79420</v>
      </c>
      <c r="N150" s="157" t="s">
        <v>1820</v>
      </c>
      <c r="O150" s="157">
        <v>0</v>
      </c>
      <c r="P150" s="205"/>
      <c r="Q150" s="205"/>
      <c r="R150" s="205"/>
      <c r="S150" s="206"/>
    </row>
    <row r="151" spans="1:19" ht="29.1" customHeight="1">
      <c r="A151" s="166">
        <v>147</v>
      </c>
      <c r="B151" s="206"/>
      <c r="C151" s="206"/>
      <c r="D151" s="206"/>
      <c r="E151" s="206"/>
      <c r="F151" s="166" t="s">
        <v>3226</v>
      </c>
      <c r="G151" s="166" t="s">
        <v>3215</v>
      </c>
      <c r="H151" s="158" t="s">
        <v>266</v>
      </c>
      <c r="I151" s="155" t="s">
        <v>119</v>
      </c>
      <c r="J151" s="128">
        <v>27</v>
      </c>
      <c r="K151" s="128">
        <v>27</v>
      </c>
      <c r="L151" s="128">
        <v>2770</v>
      </c>
      <c r="M151" s="199">
        <f t="shared" si="2"/>
        <v>74790</v>
      </c>
      <c r="N151" s="157" t="s">
        <v>3179</v>
      </c>
      <c r="O151" s="157">
        <v>0</v>
      </c>
      <c r="P151" s="205"/>
      <c r="Q151" s="205"/>
      <c r="R151" s="205"/>
      <c r="S151" s="206"/>
    </row>
    <row r="152" spans="1:19" ht="29.1" customHeight="1">
      <c r="A152" s="166">
        <v>148</v>
      </c>
      <c r="B152" s="206"/>
      <c r="C152" s="206"/>
      <c r="D152" s="206"/>
      <c r="E152" s="206"/>
      <c r="F152" s="166" t="s">
        <v>3226</v>
      </c>
      <c r="G152" s="166" t="s">
        <v>3215</v>
      </c>
      <c r="H152" s="158" t="s">
        <v>281</v>
      </c>
      <c r="I152" s="155" t="s">
        <v>119</v>
      </c>
      <c r="J152" s="128">
        <v>246</v>
      </c>
      <c r="K152" s="128">
        <v>246</v>
      </c>
      <c r="L152" s="128">
        <v>803</v>
      </c>
      <c r="M152" s="199">
        <f t="shared" si="2"/>
        <v>197538</v>
      </c>
      <c r="N152" s="157" t="s">
        <v>1820</v>
      </c>
      <c r="O152" s="157">
        <v>0</v>
      </c>
      <c r="P152" s="205"/>
      <c r="Q152" s="205"/>
      <c r="R152" s="205"/>
      <c r="S152" s="206"/>
    </row>
    <row r="153" spans="1:19" ht="29.1" customHeight="1">
      <c r="A153" s="166">
        <v>149</v>
      </c>
      <c r="B153" s="206"/>
      <c r="C153" s="206"/>
      <c r="D153" s="206"/>
      <c r="E153" s="206"/>
      <c r="F153" s="166" t="s">
        <v>3226</v>
      </c>
      <c r="G153" s="166" t="s">
        <v>3215</v>
      </c>
      <c r="H153" s="158" t="s">
        <v>264</v>
      </c>
      <c r="I153" s="155" t="s">
        <v>119</v>
      </c>
      <c r="J153" s="128">
        <v>310</v>
      </c>
      <c r="K153" s="199">
        <v>76</v>
      </c>
      <c r="L153" s="199">
        <v>3030</v>
      </c>
      <c r="M153" s="199">
        <f t="shared" si="2"/>
        <v>230280</v>
      </c>
      <c r="N153" s="157" t="s">
        <v>2631</v>
      </c>
      <c r="O153" s="157">
        <v>1207</v>
      </c>
      <c r="P153" s="205"/>
      <c r="Q153" s="205"/>
      <c r="R153" s="205"/>
      <c r="S153" s="206"/>
    </row>
    <row r="154" spans="1:19" ht="29.1" customHeight="1">
      <c r="A154" s="166">
        <v>150</v>
      </c>
      <c r="B154" s="206"/>
      <c r="C154" s="206"/>
      <c r="D154" s="206"/>
      <c r="E154" s="206"/>
      <c r="F154" s="166" t="s">
        <v>3226</v>
      </c>
      <c r="G154" s="166" t="s">
        <v>3215</v>
      </c>
      <c r="H154" s="158" t="s">
        <v>263</v>
      </c>
      <c r="I154" s="155" t="s">
        <v>119</v>
      </c>
      <c r="J154" s="128">
        <v>175</v>
      </c>
      <c r="K154" s="199">
        <v>68</v>
      </c>
      <c r="L154" s="199">
        <v>3030</v>
      </c>
      <c r="M154" s="199">
        <f t="shared" si="2"/>
        <v>206040</v>
      </c>
      <c r="N154" s="157" t="s">
        <v>2631</v>
      </c>
      <c r="O154" s="157">
        <v>1207</v>
      </c>
      <c r="P154" s="205"/>
      <c r="Q154" s="205"/>
      <c r="R154" s="205"/>
      <c r="S154" s="206"/>
    </row>
    <row r="155" spans="1:19" ht="29.1" customHeight="1">
      <c r="A155" s="166">
        <v>151</v>
      </c>
      <c r="B155" s="206"/>
      <c r="C155" s="206"/>
      <c r="D155" s="206"/>
      <c r="E155" s="206"/>
      <c r="F155" s="166" t="s">
        <v>3226</v>
      </c>
      <c r="G155" s="166" t="s">
        <v>3215</v>
      </c>
      <c r="H155" s="158" t="s">
        <v>280</v>
      </c>
      <c r="I155" s="155" t="s">
        <v>119</v>
      </c>
      <c r="J155" s="128">
        <v>5</v>
      </c>
      <c r="K155" s="128">
        <v>5</v>
      </c>
      <c r="L155" s="199">
        <v>1090</v>
      </c>
      <c r="M155" s="199">
        <f t="shared" si="2"/>
        <v>5450</v>
      </c>
      <c r="N155" s="157" t="s">
        <v>1820</v>
      </c>
      <c r="O155" s="157">
        <v>0</v>
      </c>
      <c r="P155" s="205"/>
      <c r="Q155" s="205"/>
      <c r="R155" s="205"/>
      <c r="S155" s="206"/>
    </row>
    <row r="156" spans="1:19" ht="29.1" customHeight="1">
      <c r="A156" s="166">
        <v>152</v>
      </c>
      <c r="B156" s="206"/>
      <c r="C156" s="206"/>
      <c r="D156" s="206"/>
      <c r="E156" s="206"/>
      <c r="F156" s="166" t="s">
        <v>3226</v>
      </c>
      <c r="G156" s="166" t="s">
        <v>3215</v>
      </c>
      <c r="H156" s="158" t="s">
        <v>277</v>
      </c>
      <c r="I156" s="155" t="s">
        <v>119</v>
      </c>
      <c r="J156" s="128">
        <v>328</v>
      </c>
      <c r="K156" s="199">
        <v>217</v>
      </c>
      <c r="L156" s="199">
        <v>1020</v>
      </c>
      <c r="M156" s="199">
        <f t="shared" si="2"/>
        <v>221340</v>
      </c>
      <c r="N156" s="157" t="s">
        <v>1820</v>
      </c>
      <c r="O156" s="157">
        <v>0</v>
      </c>
      <c r="P156" s="205"/>
      <c r="Q156" s="205"/>
      <c r="R156" s="205"/>
      <c r="S156" s="206"/>
    </row>
    <row r="157" spans="1:19" ht="29.1" customHeight="1">
      <c r="A157" s="166">
        <v>153</v>
      </c>
      <c r="B157" s="206"/>
      <c r="C157" s="206"/>
      <c r="D157" s="206"/>
      <c r="E157" s="206"/>
      <c r="F157" s="166" t="s">
        <v>3226</v>
      </c>
      <c r="G157" s="166" t="s">
        <v>3215</v>
      </c>
      <c r="H157" s="158" t="s">
        <v>278</v>
      </c>
      <c r="I157" s="155" t="s">
        <v>109</v>
      </c>
      <c r="J157" s="128">
        <v>80</v>
      </c>
      <c r="K157" s="199">
        <v>4</v>
      </c>
      <c r="L157" s="199">
        <v>1090</v>
      </c>
      <c r="M157" s="199">
        <f t="shared" si="2"/>
        <v>4360</v>
      </c>
      <c r="N157" s="157" t="s">
        <v>1820</v>
      </c>
      <c r="O157" s="157">
        <v>0</v>
      </c>
      <c r="P157" s="205"/>
      <c r="Q157" s="205"/>
      <c r="R157" s="205"/>
      <c r="S157" s="206"/>
    </row>
    <row r="158" spans="1:19" ht="29.1" customHeight="1">
      <c r="A158" s="166">
        <v>154</v>
      </c>
      <c r="B158" s="206"/>
      <c r="C158" s="206"/>
      <c r="D158" s="206"/>
      <c r="E158" s="206"/>
      <c r="F158" s="166" t="s">
        <v>3226</v>
      </c>
      <c r="G158" s="166" t="s">
        <v>3215</v>
      </c>
      <c r="H158" s="158" t="s">
        <v>284</v>
      </c>
      <c r="I158" s="155" t="s">
        <v>119</v>
      </c>
      <c r="J158" s="128">
        <v>139</v>
      </c>
      <c r="K158" s="128">
        <v>139</v>
      </c>
      <c r="L158" s="128">
        <v>1110</v>
      </c>
      <c r="M158" s="199">
        <f t="shared" si="2"/>
        <v>154290</v>
      </c>
      <c r="N158" s="157" t="s">
        <v>3179</v>
      </c>
      <c r="O158" s="157">
        <v>0</v>
      </c>
      <c r="P158" s="205"/>
      <c r="Q158" s="205"/>
      <c r="R158" s="205"/>
      <c r="S158" s="206"/>
    </row>
    <row r="159" spans="1:19" ht="29.1" customHeight="1">
      <c r="A159" s="166">
        <v>155</v>
      </c>
      <c r="B159" s="206"/>
      <c r="C159" s="206"/>
      <c r="D159" s="206"/>
      <c r="E159" s="206"/>
      <c r="F159" s="166" t="s">
        <v>3226</v>
      </c>
      <c r="G159" s="166" t="s">
        <v>3215</v>
      </c>
      <c r="H159" s="158" t="s">
        <v>286</v>
      </c>
      <c r="I159" s="155" t="s">
        <v>119</v>
      </c>
      <c r="J159" s="128">
        <v>37</v>
      </c>
      <c r="K159" s="128">
        <v>37</v>
      </c>
      <c r="L159" s="128">
        <v>1110</v>
      </c>
      <c r="M159" s="199">
        <f t="shared" si="2"/>
        <v>41070</v>
      </c>
      <c r="N159" s="157" t="s">
        <v>3190</v>
      </c>
      <c r="O159" s="157">
        <v>0</v>
      </c>
      <c r="P159" s="205"/>
      <c r="Q159" s="205"/>
      <c r="R159" s="205"/>
      <c r="S159" s="206"/>
    </row>
    <row r="160" spans="1:19" ht="29.1" customHeight="1">
      <c r="A160" s="166">
        <v>156</v>
      </c>
      <c r="B160" s="206"/>
      <c r="C160" s="206"/>
      <c r="D160" s="206"/>
      <c r="E160" s="206"/>
      <c r="F160" s="166" t="s">
        <v>3226</v>
      </c>
      <c r="G160" s="166" t="s">
        <v>3215</v>
      </c>
      <c r="H160" s="158" t="s">
        <v>283</v>
      </c>
      <c r="I160" s="155" t="s">
        <v>54</v>
      </c>
      <c r="J160" s="128">
        <v>439</v>
      </c>
      <c r="K160" s="199">
        <v>190</v>
      </c>
      <c r="L160" s="199">
        <v>5030</v>
      </c>
      <c r="M160" s="199">
        <f t="shared" si="2"/>
        <v>955700</v>
      </c>
      <c r="N160" s="157" t="s">
        <v>2620</v>
      </c>
      <c r="O160" s="157">
        <v>1207</v>
      </c>
      <c r="P160" s="205"/>
      <c r="Q160" s="205"/>
      <c r="R160" s="205"/>
      <c r="S160" s="206"/>
    </row>
    <row r="161" spans="1:19" ht="29.1" customHeight="1">
      <c r="A161" s="166">
        <v>157</v>
      </c>
      <c r="B161" s="206"/>
      <c r="C161" s="206"/>
      <c r="D161" s="206"/>
      <c r="E161" s="206"/>
      <c r="F161" s="166" t="s">
        <v>3226</v>
      </c>
      <c r="G161" s="166" t="s">
        <v>3215</v>
      </c>
      <c r="H161" s="158" t="s">
        <v>290</v>
      </c>
      <c r="I161" s="155" t="s">
        <v>119</v>
      </c>
      <c r="J161" s="128">
        <v>61</v>
      </c>
      <c r="K161" s="128">
        <v>61</v>
      </c>
      <c r="L161" s="128">
        <v>1110</v>
      </c>
      <c r="M161" s="199">
        <f t="shared" si="2"/>
        <v>67710</v>
      </c>
      <c r="N161" s="157" t="s">
        <v>1820</v>
      </c>
      <c r="O161" s="157">
        <v>0</v>
      </c>
      <c r="P161" s="205"/>
      <c r="Q161" s="205"/>
      <c r="R161" s="205"/>
      <c r="S161" s="206"/>
    </row>
    <row r="162" spans="1:19" ht="29.1" customHeight="1">
      <c r="A162" s="166">
        <v>158</v>
      </c>
      <c r="B162" s="206"/>
      <c r="C162" s="206"/>
      <c r="D162" s="206"/>
      <c r="E162" s="206"/>
      <c r="F162" s="166" t="s">
        <v>3226</v>
      </c>
      <c r="G162" s="166" t="s">
        <v>3215</v>
      </c>
      <c r="H162" s="158" t="s">
        <v>287</v>
      </c>
      <c r="I162" s="155" t="s">
        <v>109</v>
      </c>
      <c r="J162" s="128">
        <v>1000</v>
      </c>
      <c r="K162" s="199">
        <v>658</v>
      </c>
      <c r="L162" s="199">
        <v>4630</v>
      </c>
      <c r="M162" s="199">
        <f t="shared" si="2"/>
        <v>3046540</v>
      </c>
      <c r="N162" s="157" t="s">
        <v>1820</v>
      </c>
      <c r="O162" s="157">
        <v>0</v>
      </c>
      <c r="P162" s="205"/>
      <c r="Q162" s="205"/>
      <c r="R162" s="205"/>
      <c r="S162" s="206"/>
    </row>
    <row r="163" spans="1:19" ht="29.1" customHeight="1">
      <c r="A163" s="166">
        <v>159</v>
      </c>
      <c r="B163" s="206"/>
      <c r="C163" s="206"/>
      <c r="D163" s="206"/>
      <c r="E163" s="206"/>
      <c r="F163" s="166" t="s">
        <v>3226</v>
      </c>
      <c r="G163" s="166" t="s">
        <v>3215</v>
      </c>
      <c r="H163" s="158" t="s">
        <v>291</v>
      </c>
      <c r="I163" s="155" t="s">
        <v>54</v>
      </c>
      <c r="J163" s="128">
        <v>2529</v>
      </c>
      <c r="K163" s="199">
        <v>467</v>
      </c>
      <c r="L163" s="199">
        <v>5030</v>
      </c>
      <c r="M163" s="199">
        <f t="shared" si="2"/>
        <v>2349010</v>
      </c>
      <c r="N163" s="157" t="s">
        <v>2635</v>
      </c>
      <c r="O163" s="157">
        <v>1205</v>
      </c>
      <c r="P163" s="205"/>
      <c r="Q163" s="205"/>
      <c r="R163" s="205"/>
      <c r="S163" s="206"/>
    </row>
    <row r="164" spans="1:19" ht="29.1" customHeight="1">
      <c r="A164" s="166">
        <v>160</v>
      </c>
      <c r="B164" s="206"/>
      <c r="C164" s="206"/>
      <c r="D164" s="206"/>
      <c r="E164" s="206"/>
      <c r="F164" s="166" t="s">
        <v>3226</v>
      </c>
      <c r="G164" s="166" t="s">
        <v>3215</v>
      </c>
      <c r="H164" s="158" t="s">
        <v>297</v>
      </c>
      <c r="I164" s="155" t="s">
        <v>109</v>
      </c>
      <c r="J164" s="128">
        <v>2949</v>
      </c>
      <c r="K164" s="199">
        <v>892</v>
      </c>
      <c r="L164" s="199">
        <v>4630</v>
      </c>
      <c r="M164" s="199">
        <f t="shared" si="2"/>
        <v>4129960</v>
      </c>
      <c r="N164" s="157" t="s">
        <v>1820</v>
      </c>
      <c r="O164" s="157">
        <v>0</v>
      </c>
      <c r="P164" s="205"/>
      <c r="Q164" s="205"/>
      <c r="R164" s="205"/>
      <c r="S164" s="206"/>
    </row>
    <row r="165" spans="1:19" ht="29.1" customHeight="1">
      <c r="A165" s="166">
        <v>161</v>
      </c>
      <c r="B165" s="206"/>
      <c r="C165" s="206"/>
      <c r="D165" s="206"/>
      <c r="E165" s="206"/>
      <c r="F165" s="166" t="s">
        <v>3226</v>
      </c>
      <c r="G165" s="166" t="s">
        <v>3215</v>
      </c>
      <c r="H165" s="158" t="s">
        <v>294</v>
      </c>
      <c r="I165" s="155" t="s">
        <v>109</v>
      </c>
      <c r="J165" s="128">
        <v>1597</v>
      </c>
      <c r="K165" s="199">
        <v>880</v>
      </c>
      <c r="L165" s="199">
        <v>4630</v>
      </c>
      <c r="M165" s="199">
        <f t="shared" si="2"/>
        <v>4074400</v>
      </c>
      <c r="N165" s="157" t="s">
        <v>2636</v>
      </c>
      <c r="O165" s="157" t="s">
        <v>2637</v>
      </c>
      <c r="P165" s="205"/>
      <c r="Q165" s="205"/>
      <c r="R165" s="205"/>
      <c r="S165" s="206"/>
    </row>
    <row r="166" spans="1:19" ht="29.1" customHeight="1">
      <c r="A166" s="166">
        <v>162</v>
      </c>
      <c r="B166" s="206"/>
      <c r="C166" s="206"/>
      <c r="D166" s="206"/>
      <c r="E166" s="206"/>
      <c r="F166" s="166" t="s">
        <v>3226</v>
      </c>
      <c r="G166" s="166" t="s">
        <v>3215</v>
      </c>
      <c r="H166" s="157" t="s">
        <v>230</v>
      </c>
      <c r="I166" s="155" t="s">
        <v>109</v>
      </c>
      <c r="J166" s="128">
        <v>377</v>
      </c>
      <c r="K166" s="199">
        <v>56</v>
      </c>
      <c r="L166" s="199">
        <v>3570</v>
      </c>
      <c r="M166" s="199">
        <f t="shared" si="2"/>
        <v>199920</v>
      </c>
      <c r="N166" s="157" t="s">
        <v>2614</v>
      </c>
      <c r="O166" s="157">
        <v>0</v>
      </c>
      <c r="P166" s="205"/>
      <c r="Q166" s="205"/>
      <c r="R166" s="205"/>
      <c r="S166" s="206"/>
    </row>
    <row r="167" spans="1:19" ht="29.1" customHeight="1">
      <c r="A167" s="166">
        <v>163</v>
      </c>
      <c r="B167" s="206"/>
      <c r="C167" s="206"/>
      <c r="D167" s="206"/>
      <c r="E167" s="206"/>
      <c r="F167" s="166" t="s">
        <v>3226</v>
      </c>
      <c r="G167" s="166" t="s">
        <v>3215</v>
      </c>
      <c r="H167" s="157" t="s">
        <v>229</v>
      </c>
      <c r="I167" s="155" t="s">
        <v>54</v>
      </c>
      <c r="J167" s="128">
        <v>514</v>
      </c>
      <c r="K167" s="199">
        <v>337</v>
      </c>
      <c r="L167" s="199">
        <v>5030</v>
      </c>
      <c r="M167" s="199">
        <f t="shared" si="2"/>
        <v>1695110</v>
      </c>
      <c r="N167" s="157" t="s">
        <v>2612</v>
      </c>
      <c r="O167" s="157" t="s">
        <v>2613</v>
      </c>
      <c r="P167" s="205"/>
      <c r="Q167" s="205"/>
      <c r="R167" s="205"/>
      <c r="S167" s="206"/>
    </row>
    <row r="168" spans="1:19" ht="29.1" customHeight="1">
      <c r="A168" s="166">
        <v>164</v>
      </c>
      <c r="B168" s="206"/>
      <c r="C168" s="206"/>
      <c r="D168" s="206"/>
      <c r="E168" s="206"/>
      <c r="F168" s="166" t="s">
        <v>3226</v>
      </c>
      <c r="G168" s="166" t="s">
        <v>3215</v>
      </c>
      <c r="H168" s="157" t="s">
        <v>231</v>
      </c>
      <c r="I168" s="155" t="s">
        <v>119</v>
      </c>
      <c r="J168" s="128">
        <v>55</v>
      </c>
      <c r="K168" s="128">
        <v>55</v>
      </c>
      <c r="L168" s="128">
        <v>1280</v>
      </c>
      <c r="M168" s="199">
        <f t="shared" si="2"/>
        <v>70400</v>
      </c>
      <c r="N168" s="157" t="s">
        <v>3190</v>
      </c>
      <c r="O168" s="157">
        <v>0</v>
      </c>
      <c r="P168" s="205"/>
      <c r="Q168" s="205"/>
      <c r="R168" s="205"/>
      <c r="S168" s="206"/>
    </row>
    <row r="169" spans="1:19" ht="29.1" customHeight="1">
      <c r="A169" s="166">
        <v>165</v>
      </c>
      <c r="B169" s="206"/>
      <c r="C169" s="206"/>
      <c r="D169" s="206"/>
      <c r="E169" s="206"/>
      <c r="F169" s="166" t="s">
        <v>3226</v>
      </c>
      <c r="G169" s="166" t="s">
        <v>3215</v>
      </c>
      <c r="H169" s="157" t="s">
        <v>225</v>
      </c>
      <c r="I169" s="155" t="s">
        <v>119</v>
      </c>
      <c r="J169" s="128">
        <v>95</v>
      </c>
      <c r="K169" s="128">
        <v>95</v>
      </c>
      <c r="L169" s="128">
        <v>1510</v>
      </c>
      <c r="M169" s="199">
        <f t="shared" si="2"/>
        <v>143450</v>
      </c>
      <c r="N169" s="157" t="s">
        <v>3190</v>
      </c>
      <c r="O169" s="157">
        <v>0</v>
      </c>
      <c r="P169" s="205"/>
      <c r="Q169" s="205"/>
      <c r="R169" s="205"/>
      <c r="S169" s="206"/>
    </row>
    <row r="170" spans="1:19" ht="29.1" customHeight="1">
      <c r="A170" s="166">
        <v>166</v>
      </c>
      <c r="B170" s="206"/>
      <c r="C170" s="206"/>
      <c r="D170" s="206"/>
      <c r="E170" s="206"/>
      <c r="F170" s="166" t="s">
        <v>3226</v>
      </c>
      <c r="G170" s="166" t="s">
        <v>3215</v>
      </c>
      <c r="H170" s="158" t="s">
        <v>380</v>
      </c>
      <c r="I170" s="155" t="s">
        <v>55</v>
      </c>
      <c r="J170" s="128">
        <v>3688</v>
      </c>
      <c r="K170" s="199">
        <v>1184</v>
      </c>
      <c r="L170" s="199">
        <v>4770</v>
      </c>
      <c r="M170" s="199">
        <f t="shared" si="2"/>
        <v>5647680</v>
      </c>
      <c r="N170" s="157" t="s">
        <v>2649</v>
      </c>
      <c r="O170" s="157">
        <v>1300</v>
      </c>
      <c r="P170" s="205"/>
      <c r="Q170" s="205"/>
      <c r="R170" s="205"/>
      <c r="S170" s="206"/>
    </row>
    <row r="171" spans="1:19" ht="29.1" customHeight="1">
      <c r="A171" s="166">
        <v>167</v>
      </c>
      <c r="B171" s="206"/>
      <c r="C171" s="206"/>
      <c r="D171" s="206"/>
      <c r="E171" s="206"/>
      <c r="F171" s="166" t="s">
        <v>3226</v>
      </c>
      <c r="G171" s="166" t="s">
        <v>3215</v>
      </c>
      <c r="H171" s="158" t="s">
        <v>414</v>
      </c>
      <c r="I171" s="155" t="s">
        <v>166</v>
      </c>
      <c r="J171" s="128">
        <v>3009</v>
      </c>
      <c r="K171" s="199">
        <v>1427</v>
      </c>
      <c r="L171" s="199">
        <v>1510</v>
      </c>
      <c r="M171" s="199">
        <f t="shared" si="2"/>
        <v>2154770</v>
      </c>
      <c r="N171" s="157" t="s">
        <v>1821</v>
      </c>
      <c r="O171" s="157">
        <v>0</v>
      </c>
      <c r="P171" s="205"/>
      <c r="Q171" s="205"/>
      <c r="R171" s="205"/>
      <c r="S171" s="206"/>
    </row>
    <row r="172" spans="1:19" ht="29.1" customHeight="1">
      <c r="A172" s="166">
        <v>168</v>
      </c>
      <c r="B172" s="206"/>
      <c r="C172" s="206"/>
      <c r="D172" s="206"/>
      <c r="E172" s="206"/>
      <c r="F172" s="166" t="s">
        <v>3226</v>
      </c>
      <c r="G172" s="166" t="s">
        <v>3215</v>
      </c>
      <c r="H172" s="158" t="s">
        <v>382</v>
      </c>
      <c r="I172" s="155" t="s">
        <v>55</v>
      </c>
      <c r="J172" s="128">
        <v>2026</v>
      </c>
      <c r="K172" s="199">
        <v>1389</v>
      </c>
      <c r="L172" s="199">
        <v>5480</v>
      </c>
      <c r="M172" s="199">
        <f t="shared" si="2"/>
        <v>7611720</v>
      </c>
      <c r="N172" s="157" t="s">
        <v>2644</v>
      </c>
      <c r="O172" s="157" t="s">
        <v>2645</v>
      </c>
      <c r="P172" s="205"/>
      <c r="Q172" s="205"/>
      <c r="R172" s="205"/>
      <c r="S172" s="206"/>
    </row>
    <row r="173" spans="1:19" ht="29.1" customHeight="1">
      <c r="A173" s="166">
        <v>169</v>
      </c>
      <c r="B173" s="206"/>
      <c r="C173" s="206"/>
      <c r="D173" s="206"/>
      <c r="E173" s="206"/>
      <c r="F173" s="166" t="s">
        <v>3226</v>
      </c>
      <c r="G173" s="166" t="s">
        <v>3215</v>
      </c>
      <c r="H173" s="157" t="s">
        <v>222</v>
      </c>
      <c r="I173" s="155" t="s">
        <v>166</v>
      </c>
      <c r="J173" s="128">
        <v>20</v>
      </c>
      <c r="K173" s="128">
        <v>20</v>
      </c>
      <c r="L173" s="128">
        <v>1510</v>
      </c>
      <c r="M173" s="199">
        <f t="shared" si="2"/>
        <v>30200</v>
      </c>
      <c r="N173" s="157" t="s">
        <v>2608</v>
      </c>
      <c r="O173" s="157">
        <v>1032</v>
      </c>
      <c r="P173" s="205"/>
      <c r="Q173" s="205"/>
      <c r="R173" s="205"/>
      <c r="S173" s="206"/>
    </row>
    <row r="174" spans="1:19" ht="29.1" customHeight="1">
      <c r="A174" s="166">
        <v>170</v>
      </c>
      <c r="B174" s="206"/>
      <c r="C174" s="206"/>
      <c r="D174" s="206"/>
      <c r="E174" s="206"/>
      <c r="F174" s="166" t="s">
        <v>3226</v>
      </c>
      <c r="G174" s="166" t="s">
        <v>3215</v>
      </c>
      <c r="H174" s="157" t="s">
        <v>223</v>
      </c>
      <c r="I174" s="155" t="s">
        <v>119</v>
      </c>
      <c r="J174" s="128">
        <v>232</v>
      </c>
      <c r="K174" s="128">
        <v>232</v>
      </c>
      <c r="L174" s="128">
        <v>1510</v>
      </c>
      <c r="M174" s="199">
        <f t="shared" si="2"/>
        <v>350320</v>
      </c>
      <c r="N174" s="157" t="s">
        <v>3190</v>
      </c>
      <c r="O174" s="157">
        <v>0</v>
      </c>
      <c r="P174" s="205"/>
      <c r="Q174" s="205"/>
      <c r="R174" s="205"/>
      <c r="S174" s="206"/>
    </row>
    <row r="175" spans="1:19" ht="29.1" customHeight="1">
      <c r="A175" s="166">
        <v>171</v>
      </c>
      <c r="B175" s="206"/>
      <c r="C175" s="206"/>
      <c r="D175" s="206"/>
      <c r="E175" s="206"/>
      <c r="F175" s="166" t="s">
        <v>3226</v>
      </c>
      <c r="G175" s="166" t="s">
        <v>3215</v>
      </c>
      <c r="H175" s="157" t="s">
        <v>221</v>
      </c>
      <c r="I175" s="155" t="s">
        <v>119</v>
      </c>
      <c r="J175" s="128">
        <v>40</v>
      </c>
      <c r="K175" s="128">
        <v>40</v>
      </c>
      <c r="L175" s="128">
        <v>1510</v>
      </c>
      <c r="M175" s="199">
        <f t="shared" si="2"/>
        <v>60400</v>
      </c>
      <c r="N175" s="157" t="s">
        <v>2608</v>
      </c>
      <c r="O175" s="157">
        <v>1032</v>
      </c>
      <c r="P175" s="205"/>
      <c r="Q175" s="205"/>
      <c r="R175" s="205"/>
      <c r="S175" s="206"/>
    </row>
    <row r="176" spans="1:19" ht="29.1" customHeight="1">
      <c r="A176" s="166">
        <v>172</v>
      </c>
      <c r="B176" s="206"/>
      <c r="C176" s="206"/>
      <c r="D176" s="206"/>
      <c r="E176" s="206"/>
      <c r="F176" s="166" t="s">
        <v>3226</v>
      </c>
      <c r="G176" s="166" t="s">
        <v>3215</v>
      </c>
      <c r="H176" s="158" t="s">
        <v>373</v>
      </c>
      <c r="I176" s="155" t="s">
        <v>119</v>
      </c>
      <c r="J176" s="128">
        <v>62</v>
      </c>
      <c r="K176" s="128">
        <v>62</v>
      </c>
      <c r="L176" s="199">
        <v>18100</v>
      </c>
      <c r="M176" s="199">
        <f t="shared" si="2"/>
        <v>1122200</v>
      </c>
      <c r="N176" s="157" t="s">
        <v>3190</v>
      </c>
      <c r="O176" s="157">
        <v>0</v>
      </c>
      <c r="P176" s="205"/>
      <c r="Q176" s="205"/>
      <c r="R176" s="205"/>
      <c r="S176" s="206"/>
    </row>
    <row r="177" spans="1:19" ht="29.1" customHeight="1">
      <c r="A177" s="166">
        <v>173</v>
      </c>
      <c r="B177" s="206"/>
      <c r="C177" s="206"/>
      <c r="D177" s="206"/>
      <c r="E177" s="206"/>
      <c r="F177" s="166" t="s">
        <v>3226</v>
      </c>
      <c r="G177" s="166" t="s">
        <v>3215</v>
      </c>
      <c r="H177" s="157" t="s">
        <v>215</v>
      </c>
      <c r="I177" s="155" t="s">
        <v>119</v>
      </c>
      <c r="J177" s="128">
        <v>192</v>
      </c>
      <c r="K177" s="128">
        <v>192</v>
      </c>
      <c r="L177" s="128">
        <v>1510</v>
      </c>
      <c r="M177" s="199">
        <f t="shared" si="2"/>
        <v>289920</v>
      </c>
      <c r="N177" s="157" t="s">
        <v>2607</v>
      </c>
      <c r="O177" s="157">
        <v>144</v>
      </c>
      <c r="P177" s="205"/>
      <c r="Q177" s="205"/>
      <c r="R177" s="205"/>
      <c r="S177" s="206"/>
    </row>
    <row r="178" spans="1:19" ht="29.1" customHeight="1">
      <c r="A178" s="166">
        <v>174</v>
      </c>
      <c r="B178" s="206"/>
      <c r="C178" s="206"/>
      <c r="D178" s="206"/>
      <c r="E178" s="206"/>
      <c r="F178" s="166" t="s">
        <v>3226</v>
      </c>
      <c r="G178" s="166" t="s">
        <v>3215</v>
      </c>
      <c r="H178" s="158" t="s">
        <v>381</v>
      </c>
      <c r="I178" s="155" t="s">
        <v>55</v>
      </c>
      <c r="J178" s="128">
        <v>998</v>
      </c>
      <c r="K178" s="199">
        <v>6</v>
      </c>
      <c r="L178" s="199">
        <v>4770</v>
      </c>
      <c r="M178" s="199">
        <f t="shared" si="2"/>
        <v>28620</v>
      </c>
      <c r="N178" s="157" t="s">
        <v>2609</v>
      </c>
      <c r="O178" s="157" t="s">
        <v>2641</v>
      </c>
      <c r="P178" s="205"/>
      <c r="Q178" s="205"/>
      <c r="R178" s="205"/>
      <c r="S178" s="206"/>
    </row>
    <row r="179" spans="1:19" ht="29.1" customHeight="1">
      <c r="A179" s="166">
        <v>175</v>
      </c>
      <c r="B179" s="206"/>
      <c r="C179" s="206"/>
      <c r="D179" s="206"/>
      <c r="E179" s="206"/>
      <c r="F179" s="166" t="s">
        <v>3226</v>
      </c>
      <c r="G179" s="166" t="s">
        <v>3215</v>
      </c>
      <c r="H179" s="158" t="s">
        <v>415</v>
      </c>
      <c r="I179" s="155" t="s">
        <v>119</v>
      </c>
      <c r="J179" s="128">
        <v>564</v>
      </c>
      <c r="K179" s="199">
        <v>119</v>
      </c>
      <c r="L179" s="199">
        <v>1510</v>
      </c>
      <c r="M179" s="199">
        <f t="shared" si="2"/>
        <v>179690</v>
      </c>
      <c r="N179" s="157" t="s">
        <v>1821</v>
      </c>
      <c r="O179" s="157">
        <v>0</v>
      </c>
      <c r="P179" s="205"/>
      <c r="Q179" s="205"/>
      <c r="R179" s="205"/>
      <c r="S179" s="206"/>
    </row>
    <row r="180" spans="1:19" ht="29.1" customHeight="1">
      <c r="A180" s="166">
        <v>176</v>
      </c>
      <c r="B180" s="206"/>
      <c r="C180" s="206"/>
      <c r="D180" s="206"/>
      <c r="E180" s="206"/>
      <c r="F180" s="166" t="s">
        <v>3226</v>
      </c>
      <c r="G180" s="166" t="s">
        <v>3215</v>
      </c>
      <c r="H180" s="158" t="s">
        <v>454</v>
      </c>
      <c r="I180" s="155" t="s">
        <v>119</v>
      </c>
      <c r="J180" s="128">
        <v>198</v>
      </c>
      <c r="K180" s="128">
        <v>198</v>
      </c>
      <c r="L180" s="199">
        <v>1510</v>
      </c>
      <c r="M180" s="199">
        <f t="shared" si="2"/>
        <v>298980</v>
      </c>
      <c r="N180" s="157" t="s">
        <v>3190</v>
      </c>
      <c r="O180" s="157">
        <v>0</v>
      </c>
      <c r="P180" s="205"/>
      <c r="Q180" s="205"/>
      <c r="R180" s="205"/>
      <c r="S180" s="206"/>
    </row>
    <row r="181" spans="1:19" ht="29.1" customHeight="1">
      <c r="A181" s="166">
        <v>177</v>
      </c>
      <c r="B181" s="206"/>
      <c r="C181" s="206"/>
      <c r="D181" s="206"/>
      <c r="E181" s="206"/>
      <c r="F181" s="166" t="s">
        <v>3226</v>
      </c>
      <c r="G181" s="166" t="s">
        <v>3215</v>
      </c>
      <c r="H181" s="158" t="s">
        <v>383</v>
      </c>
      <c r="I181" s="155" t="s">
        <v>55</v>
      </c>
      <c r="J181" s="128">
        <v>941</v>
      </c>
      <c r="K181" s="199">
        <v>39</v>
      </c>
      <c r="L181" s="199">
        <v>4770</v>
      </c>
      <c r="M181" s="199">
        <f t="shared" si="2"/>
        <v>186030</v>
      </c>
      <c r="N181" s="157" t="s">
        <v>2149</v>
      </c>
      <c r="O181" s="157" t="s">
        <v>2591</v>
      </c>
      <c r="P181" s="205"/>
      <c r="Q181" s="205"/>
      <c r="R181" s="205"/>
      <c r="S181" s="206"/>
    </row>
    <row r="182" spans="1:19" ht="29.1" customHeight="1">
      <c r="A182" s="166">
        <v>178</v>
      </c>
      <c r="B182" s="206"/>
      <c r="C182" s="206"/>
      <c r="D182" s="206"/>
      <c r="E182" s="206"/>
      <c r="F182" s="166" t="s">
        <v>3226</v>
      </c>
      <c r="G182" s="166" t="s">
        <v>3215</v>
      </c>
      <c r="H182" s="158" t="s">
        <v>384</v>
      </c>
      <c r="I182" s="155" t="s">
        <v>55</v>
      </c>
      <c r="J182" s="128">
        <v>1270</v>
      </c>
      <c r="K182" s="199">
        <v>1270</v>
      </c>
      <c r="L182" s="199">
        <v>5480</v>
      </c>
      <c r="M182" s="199">
        <f t="shared" si="2"/>
        <v>6959600</v>
      </c>
      <c r="N182" s="157" t="s">
        <v>2663</v>
      </c>
      <c r="O182" s="157" t="s">
        <v>2664</v>
      </c>
      <c r="P182" s="205"/>
      <c r="Q182" s="205"/>
      <c r="R182" s="205"/>
      <c r="S182" s="206"/>
    </row>
    <row r="183" spans="1:19" ht="29.1" customHeight="1">
      <c r="A183" s="166">
        <v>179</v>
      </c>
      <c r="B183" s="206"/>
      <c r="C183" s="206"/>
      <c r="D183" s="206"/>
      <c r="E183" s="206"/>
      <c r="F183" s="166" t="s">
        <v>3226</v>
      </c>
      <c r="G183" s="166" t="s">
        <v>3215</v>
      </c>
      <c r="H183" s="158" t="s">
        <v>372</v>
      </c>
      <c r="I183" s="155" t="s">
        <v>119</v>
      </c>
      <c r="J183" s="128">
        <v>219</v>
      </c>
      <c r="K183" s="128">
        <v>219</v>
      </c>
      <c r="L183" s="199">
        <v>18100</v>
      </c>
      <c r="M183" s="199">
        <f t="shared" si="2"/>
        <v>3963900</v>
      </c>
      <c r="N183" s="157" t="s">
        <v>3190</v>
      </c>
      <c r="O183" s="157">
        <v>0</v>
      </c>
      <c r="P183" s="205"/>
      <c r="Q183" s="205"/>
      <c r="R183" s="205"/>
      <c r="S183" s="206"/>
    </row>
    <row r="184" spans="1:19" ht="29.1" customHeight="1">
      <c r="A184" s="166">
        <v>180</v>
      </c>
      <c r="B184" s="206"/>
      <c r="C184" s="206"/>
      <c r="D184" s="206"/>
      <c r="E184" s="206"/>
      <c r="F184" s="166" t="s">
        <v>3226</v>
      </c>
      <c r="G184" s="166" t="s">
        <v>3215</v>
      </c>
      <c r="H184" s="157" t="s">
        <v>214</v>
      </c>
      <c r="I184" s="155" t="s">
        <v>119</v>
      </c>
      <c r="J184" s="128">
        <v>218</v>
      </c>
      <c r="K184" s="128">
        <v>218</v>
      </c>
      <c r="L184" s="128">
        <v>1510</v>
      </c>
      <c r="M184" s="199">
        <f t="shared" si="2"/>
        <v>329180</v>
      </c>
      <c r="N184" s="157" t="s">
        <v>3190</v>
      </c>
      <c r="O184" s="157">
        <v>0</v>
      </c>
      <c r="P184" s="205"/>
      <c r="Q184" s="205"/>
      <c r="R184" s="205"/>
      <c r="S184" s="206"/>
    </row>
    <row r="185" spans="1:19" ht="29.1" customHeight="1">
      <c r="A185" s="166">
        <v>181</v>
      </c>
      <c r="B185" s="206"/>
      <c r="C185" s="206"/>
      <c r="D185" s="206"/>
      <c r="E185" s="206"/>
      <c r="F185" s="166" t="s">
        <v>3226</v>
      </c>
      <c r="G185" s="166" t="s">
        <v>3215</v>
      </c>
      <c r="H185" s="157" t="s">
        <v>213</v>
      </c>
      <c r="I185" s="155" t="s">
        <v>119</v>
      </c>
      <c r="J185" s="128">
        <v>473</v>
      </c>
      <c r="K185" s="128">
        <v>473</v>
      </c>
      <c r="L185" s="128">
        <v>1510</v>
      </c>
      <c r="M185" s="199">
        <f t="shared" si="2"/>
        <v>714230</v>
      </c>
      <c r="N185" s="157" t="s">
        <v>3190</v>
      </c>
      <c r="O185" s="157">
        <v>0</v>
      </c>
      <c r="P185" s="205"/>
      <c r="Q185" s="205"/>
      <c r="R185" s="205"/>
      <c r="S185" s="206"/>
    </row>
    <row r="186" spans="1:19" ht="29.1" customHeight="1">
      <c r="A186" s="166">
        <v>182</v>
      </c>
      <c r="B186" s="206"/>
      <c r="C186" s="206"/>
      <c r="D186" s="206"/>
      <c r="E186" s="206"/>
      <c r="F186" s="166" t="s">
        <v>3226</v>
      </c>
      <c r="G186" s="166" t="s">
        <v>3215</v>
      </c>
      <c r="H186" s="158" t="s">
        <v>416</v>
      </c>
      <c r="I186" s="155" t="s">
        <v>166</v>
      </c>
      <c r="J186" s="128">
        <v>1594</v>
      </c>
      <c r="K186" s="199">
        <v>806</v>
      </c>
      <c r="L186" s="199">
        <v>1510</v>
      </c>
      <c r="M186" s="199">
        <f t="shared" si="2"/>
        <v>1217060</v>
      </c>
      <c r="N186" s="157" t="s">
        <v>1821</v>
      </c>
      <c r="O186" s="157">
        <v>0</v>
      </c>
      <c r="P186" s="205"/>
      <c r="Q186" s="205"/>
      <c r="R186" s="205"/>
      <c r="S186" s="206"/>
    </row>
    <row r="187" spans="1:19" ht="29.1" customHeight="1">
      <c r="A187" s="166">
        <v>183</v>
      </c>
      <c r="B187" s="206"/>
      <c r="C187" s="206"/>
      <c r="D187" s="206"/>
      <c r="E187" s="206"/>
      <c r="F187" s="166" t="s">
        <v>3226</v>
      </c>
      <c r="G187" s="166" t="s">
        <v>3215</v>
      </c>
      <c r="H187" s="158" t="s">
        <v>255</v>
      </c>
      <c r="I187" s="155" t="s">
        <v>55</v>
      </c>
      <c r="J187" s="128">
        <v>393</v>
      </c>
      <c r="K187" s="199">
        <v>10</v>
      </c>
      <c r="L187" s="199">
        <v>7170</v>
      </c>
      <c r="M187" s="199">
        <f t="shared" si="2"/>
        <v>71700</v>
      </c>
      <c r="N187" s="157" t="s">
        <v>2612</v>
      </c>
      <c r="O187" s="157" t="s">
        <v>2613</v>
      </c>
      <c r="P187" s="205"/>
      <c r="Q187" s="205"/>
      <c r="R187" s="205"/>
      <c r="S187" s="206"/>
    </row>
    <row r="188" spans="1:19" ht="29.1" customHeight="1">
      <c r="A188" s="166">
        <v>184</v>
      </c>
      <c r="B188" s="206"/>
      <c r="C188" s="206"/>
      <c r="D188" s="206"/>
      <c r="E188" s="206"/>
      <c r="F188" s="166" t="s">
        <v>3226</v>
      </c>
      <c r="G188" s="166" t="s">
        <v>3215</v>
      </c>
      <c r="H188" s="158" t="s">
        <v>256</v>
      </c>
      <c r="I188" s="155" t="s">
        <v>55</v>
      </c>
      <c r="J188" s="128">
        <v>2416</v>
      </c>
      <c r="K188" s="199">
        <v>1426</v>
      </c>
      <c r="L188" s="199">
        <v>9200</v>
      </c>
      <c r="M188" s="199">
        <f t="shared" si="2"/>
        <v>13119200</v>
      </c>
      <c r="N188" s="157" t="s">
        <v>2629</v>
      </c>
      <c r="O188" s="157" t="s">
        <v>2630</v>
      </c>
      <c r="P188" s="205"/>
      <c r="Q188" s="205"/>
      <c r="R188" s="205"/>
      <c r="S188" s="206"/>
    </row>
    <row r="189" spans="1:19" ht="29.1" customHeight="1">
      <c r="A189" s="166">
        <v>185</v>
      </c>
      <c r="B189" s="206"/>
      <c r="C189" s="206"/>
      <c r="D189" s="206"/>
      <c r="E189" s="206"/>
      <c r="F189" s="166" t="s">
        <v>3226</v>
      </c>
      <c r="G189" s="166" t="s">
        <v>3215</v>
      </c>
      <c r="H189" s="158" t="s">
        <v>257</v>
      </c>
      <c r="I189" s="155" t="s">
        <v>119</v>
      </c>
      <c r="J189" s="128">
        <v>1610</v>
      </c>
      <c r="K189" s="199">
        <v>106</v>
      </c>
      <c r="L189" s="199">
        <v>3030</v>
      </c>
      <c r="M189" s="199">
        <f t="shared" si="2"/>
        <v>321180</v>
      </c>
      <c r="N189" s="157" t="s">
        <v>3190</v>
      </c>
      <c r="O189" s="157">
        <v>0</v>
      </c>
      <c r="P189" s="205"/>
      <c r="Q189" s="205"/>
      <c r="R189" s="205"/>
      <c r="S189" s="206"/>
    </row>
    <row r="190" spans="1:19" ht="29.1" customHeight="1">
      <c r="A190" s="166">
        <v>186</v>
      </c>
      <c r="B190" s="206"/>
      <c r="C190" s="206"/>
      <c r="D190" s="206"/>
      <c r="E190" s="206"/>
      <c r="F190" s="166" t="s">
        <v>3226</v>
      </c>
      <c r="G190" s="166" t="s">
        <v>3215</v>
      </c>
      <c r="H190" s="158" t="s">
        <v>259</v>
      </c>
      <c r="I190" s="155" t="s">
        <v>119</v>
      </c>
      <c r="J190" s="128">
        <v>105</v>
      </c>
      <c r="K190" s="199">
        <v>84</v>
      </c>
      <c r="L190" s="199">
        <v>3030</v>
      </c>
      <c r="M190" s="199">
        <f t="shared" si="2"/>
        <v>254520</v>
      </c>
      <c r="N190" s="157" t="s">
        <v>3190</v>
      </c>
      <c r="O190" s="157">
        <v>0</v>
      </c>
      <c r="P190" s="205"/>
      <c r="Q190" s="205"/>
      <c r="R190" s="205"/>
      <c r="S190" s="206"/>
    </row>
    <row r="191" spans="1:19" ht="29.1" customHeight="1">
      <c r="A191" s="166">
        <v>187</v>
      </c>
      <c r="B191" s="206"/>
      <c r="C191" s="206"/>
      <c r="D191" s="206"/>
      <c r="E191" s="206"/>
      <c r="F191" s="166" t="s">
        <v>3226</v>
      </c>
      <c r="G191" s="166" t="s">
        <v>3215</v>
      </c>
      <c r="H191" s="158" t="s">
        <v>308</v>
      </c>
      <c r="I191" s="155" t="s">
        <v>119</v>
      </c>
      <c r="J191" s="128">
        <v>76</v>
      </c>
      <c r="K191" s="199">
        <v>51</v>
      </c>
      <c r="L191" s="128">
        <v>1110</v>
      </c>
      <c r="M191" s="199">
        <f t="shared" si="2"/>
        <v>56610</v>
      </c>
      <c r="N191" s="157" t="s">
        <v>3190</v>
      </c>
      <c r="O191" s="157">
        <v>0</v>
      </c>
      <c r="P191" s="205"/>
      <c r="Q191" s="205"/>
      <c r="R191" s="205"/>
      <c r="S191" s="206"/>
    </row>
    <row r="192" spans="1:19" ht="29.1" customHeight="1">
      <c r="A192" s="166">
        <v>188</v>
      </c>
      <c r="B192" s="206"/>
      <c r="C192" s="206"/>
      <c r="D192" s="206"/>
      <c r="E192" s="206"/>
      <c r="F192" s="166" t="s">
        <v>3226</v>
      </c>
      <c r="G192" s="166" t="s">
        <v>3215</v>
      </c>
      <c r="H192" s="158" t="s">
        <v>307</v>
      </c>
      <c r="I192" s="155" t="s">
        <v>119</v>
      </c>
      <c r="J192" s="128">
        <v>235</v>
      </c>
      <c r="K192" s="199">
        <v>123</v>
      </c>
      <c r="L192" s="128">
        <v>1110</v>
      </c>
      <c r="M192" s="199">
        <f t="shared" si="2"/>
        <v>136530</v>
      </c>
      <c r="N192" s="157" t="s">
        <v>3179</v>
      </c>
      <c r="O192" s="157">
        <v>0</v>
      </c>
      <c r="P192" s="205"/>
      <c r="Q192" s="205"/>
      <c r="R192" s="205"/>
      <c r="S192" s="206"/>
    </row>
    <row r="193" spans="1:19" ht="29.1" customHeight="1">
      <c r="A193" s="166">
        <v>189</v>
      </c>
      <c r="B193" s="206"/>
      <c r="C193" s="206"/>
      <c r="D193" s="206"/>
      <c r="E193" s="206"/>
      <c r="F193" s="166" t="s">
        <v>3226</v>
      </c>
      <c r="G193" s="166" t="s">
        <v>3215</v>
      </c>
      <c r="H193" s="158" t="s">
        <v>272</v>
      </c>
      <c r="I193" s="155" t="s">
        <v>54</v>
      </c>
      <c r="J193" s="128">
        <v>306</v>
      </c>
      <c r="K193" s="128">
        <v>306</v>
      </c>
      <c r="L193" s="128">
        <v>9200</v>
      </c>
      <c r="M193" s="199">
        <f t="shared" si="2"/>
        <v>2815200</v>
      </c>
      <c r="N193" s="157" t="s">
        <v>2634</v>
      </c>
      <c r="O193" s="157">
        <v>1198</v>
      </c>
      <c r="P193" s="205"/>
      <c r="Q193" s="205"/>
      <c r="R193" s="205"/>
      <c r="S193" s="206"/>
    </row>
    <row r="194" spans="1:19" ht="29.1" customHeight="1">
      <c r="A194" s="166">
        <v>190</v>
      </c>
      <c r="B194" s="206"/>
      <c r="C194" s="206"/>
      <c r="D194" s="206"/>
      <c r="E194" s="206"/>
      <c r="F194" s="166" t="s">
        <v>3226</v>
      </c>
      <c r="G194" s="166" t="s">
        <v>3215</v>
      </c>
      <c r="H194" s="158" t="s">
        <v>273</v>
      </c>
      <c r="I194" s="155" t="s">
        <v>119</v>
      </c>
      <c r="J194" s="128">
        <v>180</v>
      </c>
      <c r="K194" s="128">
        <v>180</v>
      </c>
      <c r="L194" s="128">
        <v>3030</v>
      </c>
      <c r="M194" s="199">
        <f t="shared" si="2"/>
        <v>545400</v>
      </c>
      <c r="N194" s="157" t="s">
        <v>3190</v>
      </c>
      <c r="O194" s="157">
        <v>0</v>
      </c>
      <c r="P194" s="205"/>
      <c r="Q194" s="205"/>
      <c r="R194" s="205"/>
      <c r="S194" s="206"/>
    </row>
    <row r="195" spans="1:19" ht="29.1" customHeight="1">
      <c r="A195" s="166">
        <v>191</v>
      </c>
      <c r="B195" s="206"/>
      <c r="C195" s="206"/>
      <c r="D195" s="206"/>
      <c r="E195" s="206"/>
      <c r="F195" s="166" t="s">
        <v>3226</v>
      </c>
      <c r="G195" s="166" t="s">
        <v>3215</v>
      </c>
      <c r="H195" s="158" t="s">
        <v>305</v>
      </c>
      <c r="I195" s="155" t="s">
        <v>119</v>
      </c>
      <c r="J195" s="128">
        <v>33</v>
      </c>
      <c r="K195" s="128">
        <v>33</v>
      </c>
      <c r="L195" s="128">
        <v>1110</v>
      </c>
      <c r="M195" s="199">
        <f t="shared" si="2"/>
        <v>36630</v>
      </c>
      <c r="N195" s="157" t="s">
        <v>3179</v>
      </c>
      <c r="O195" s="157">
        <v>0</v>
      </c>
      <c r="P195" s="205"/>
      <c r="Q195" s="205"/>
      <c r="R195" s="205"/>
      <c r="S195" s="206"/>
    </row>
    <row r="196" spans="1:19" ht="29.1" customHeight="1">
      <c r="A196" s="166">
        <v>192</v>
      </c>
      <c r="B196" s="206"/>
      <c r="C196" s="206"/>
      <c r="D196" s="206"/>
      <c r="E196" s="206"/>
      <c r="F196" s="166" t="s">
        <v>3226</v>
      </c>
      <c r="G196" s="166" t="s">
        <v>3215</v>
      </c>
      <c r="H196" s="158" t="s">
        <v>268</v>
      </c>
      <c r="I196" s="155" t="s">
        <v>119</v>
      </c>
      <c r="J196" s="128">
        <v>285</v>
      </c>
      <c r="K196" s="128">
        <v>285</v>
      </c>
      <c r="L196" s="128">
        <v>2770</v>
      </c>
      <c r="M196" s="199">
        <f t="shared" si="2"/>
        <v>789450</v>
      </c>
      <c r="N196" s="157" t="s">
        <v>3179</v>
      </c>
      <c r="O196" s="157">
        <v>0</v>
      </c>
      <c r="P196" s="205"/>
      <c r="Q196" s="205"/>
      <c r="R196" s="205"/>
      <c r="S196" s="206"/>
    </row>
    <row r="197" spans="1:19" ht="29.1" customHeight="1">
      <c r="A197" s="166">
        <v>193</v>
      </c>
      <c r="B197" s="206"/>
      <c r="C197" s="206"/>
      <c r="D197" s="206"/>
      <c r="E197" s="206"/>
      <c r="F197" s="166" t="s">
        <v>3226</v>
      </c>
      <c r="G197" s="166" t="s">
        <v>3215</v>
      </c>
      <c r="H197" s="158" t="s">
        <v>271</v>
      </c>
      <c r="I197" s="155" t="s">
        <v>119</v>
      </c>
      <c r="J197" s="128">
        <v>192</v>
      </c>
      <c r="K197" s="128">
        <v>192</v>
      </c>
      <c r="L197" s="128">
        <v>3030</v>
      </c>
      <c r="M197" s="199">
        <f t="shared" ref="M197:M260" si="3">K197*L197</f>
        <v>581760</v>
      </c>
      <c r="N197" s="157" t="s">
        <v>3190</v>
      </c>
      <c r="O197" s="157">
        <v>0</v>
      </c>
      <c r="P197" s="205"/>
      <c r="Q197" s="205"/>
      <c r="R197" s="205"/>
      <c r="S197" s="206"/>
    </row>
    <row r="198" spans="1:19" ht="29.1" customHeight="1">
      <c r="A198" s="166">
        <v>194</v>
      </c>
      <c r="B198" s="206"/>
      <c r="C198" s="206"/>
      <c r="D198" s="206"/>
      <c r="E198" s="206"/>
      <c r="F198" s="166" t="s">
        <v>3226</v>
      </c>
      <c r="G198" s="166" t="s">
        <v>3215</v>
      </c>
      <c r="H198" s="158" t="s">
        <v>306</v>
      </c>
      <c r="I198" s="155" t="s">
        <v>119</v>
      </c>
      <c r="J198" s="128">
        <v>30</v>
      </c>
      <c r="K198" s="128">
        <v>30</v>
      </c>
      <c r="L198" s="128">
        <v>1110</v>
      </c>
      <c r="M198" s="199">
        <f t="shared" si="3"/>
        <v>33300</v>
      </c>
      <c r="N198" s="157" t="s">
        <v>3190</v>
      </c>
      <c r="O198" s="157">
        <v>0</v>
      </c>
      <c r="P198" s="205"/>
      <c r="Q198" s="205"/>
      <c r="R198" s="205"/>
      <c r="S198" s="206"/>
    </row>
    <row r="199" spans="1:19" ht="29.1" customHeight="1">
      <c r="A199" s="166">
        <v>195</v>
      </c>
      <c r="B199" s="206"/>
      <c r="C199" s="206"/>
      <c r="D199" s="206"/>
      <c r="E199" s="206"/>
      <c r="F199" s="166" t="s">
        <v>3226</v>
      </c>
      <c r="G199" s="166" t="s">
        <v>3215</v>
      </c>
      <c r="H199" s="158" t="s">
        <v>304</v>
      </c>
      <c r="I199" s="155" t="s">
        <v>54</v>
      </c>
      <c r="J199" s="128">
        <v>1742</v>
      </c>
      <c r="K199" s="199">
        <v>304</v>
      </c>
      <c r="L199" s="199">
        <v>7540</v>
      </c>
      <c r="M199" s="199">
        <f t="shared" si="3"/>
        <v>2292160</v>
      </c>
      <c r="N199" s="157" t="s">
        <v>2639</v>
      </c>
      <c r="O199" s="157" t="s">
        <v>2640</v>
      </c>
      <c r="P199" s="205"/>
      <c r="Q199" s="205"/>
      <c r="R199" s="205"/>
      <c r="S199" s="206"/>
    </row>
    <row r="200" spans="1:19" ht="29.1" customHeight="1">
      <c r="A200" s="166">
        <v>196</v>
      </c>
      <c r="B200" s="206"/>
      <c r="C200" s="206"/>
      <c r="D200" s="206"/>
      <c r="E200" s="206"/>
      <c r="F200" s="166" t="s">
        <v>3226</v>
      </c>
      <c r="G200" s="166" t="s">
        <v>3215</v>
      </c>
      <c r="H200" s="158" t="s">
        <v>3101</v>
      </c>
      <c r="I200" s="155" t="s">
        <v>109</v>
      </c>
      <c r="J200" s="128">
        <v>1291</v>
      </c>
      <c r="K200" s="199">
        <v>36</v>
      </c>
      <c r="L200" s="199">
        <v>393</v>
      </c>
      <c r="M200" s="199">
        <f t="shared" si="3"/>
        <v>14148</v>
      </c>
      <c r="N200" s="157" t="s">
        <v>2593</v>
      </c>
      <c r="O200" s="157">
        <v>886</v>
      </c>
      <c r="P200" s="205"/>
      <c r="Q200" s="205"/>
      <c r="R200" s="205"/>
      <c r="S200" s="206"/>
    </row>
    <row r="201" spans="1:19" ht="29.1" customHeight="1">
      <c r="A201" s="166">
        <v>197</v>
      </c>
      <c r="B201" s="206"/>
      <c r="C201" s="206"/>
      <c r="D201" s="206"/>
      <c r="E201" s="206"/>
      <c r="F201" s="166" t="s">
        <v>3226</v>
      </c>
      <c r="G201" s="166" t="s">
        <v>3215</v>
      </c>
      <c r="H201" s="158" t="s">
        <v>279</v>
      </c>
      <c r="I201" s="155" t="s">
        <v>119</v>
      </c>
      <c r="J201" s="128">
        <v>294</v>
      </c>
      <c r="K201" s="128">
        <v>294</v>
      </c>
      <c r="L201" s="199">
        <v>1090</v>
      </c>
      <c r="M201" s="199">
        <f t="shared" si="3"/>
        <v>320460</v>
      </c>
      <c r="N201" s="157" t="s">
        <v>1820</v>
      </c>
      <c r="O201" s="157">
        <v>0</v>
      </c>
      <c r="P201" s="205"/>
      <c r="Q201" s="205"/>
      <c r="R201" s="205"/>
      <c r="S201" s="206"/>
    </row>
    <row r="202" spans="1:19" ht="29.1" customHeight="1">
      <c r="A202" s="166">
        <v>198</v>
      </c>
      <c r="B202" s="206"/>
      <c r="C202" s="206"/>
      <c r="D202" s="206"/>
      <c r="E202" s="206"/>
      <c r="F202" s="166" t="s">
        <v>3226</v>
      </c>
      <c r="G202" s="166" t="s">
        <v>3215</v>
      </c>
      <c r="H202" s="158" t="s">
        <v>276</v>
      </c>
      <c r="I202" s="155" t="s">
        <v>109</v>
      </c>
      <c r="J202" s="128">
        <v>119</v>
      </c>
      <c r="K202" s="199">
        <v>81</v>
      </c>
      <c r="L202" s="199">
        <v>901</v>
      </c>
      <c r="M202" s="199">
        <f t="shared" si="3"/>
        <v>72981</v>
      </c>
      <c r="N202" s="157" t="s">
        <v>1820</v>
      </c>
      <c r="O202" s="157">
        <v>0</v>
      </c>
      <c r="P202" s="205"/>
      <c r="Q202" s="205"/>
      <c r="R202" s="205"/>
      <c r="S202" s="206"/>
    </row>
    <row r="203" spans="1:19" ht="29.1" customHeight="1">
      <c r="A203" s="166">
        <v>199</v>
      </c>
      <c r="B203" s="206"/>
      <c r="C203" s="206"/>
      <c r="D203" s="206"/>
      <c r="E203" s="206"/>
      <c r="F203" s="166" t="s">
        <v>3226</v>
      </c>
      <c r="G203" s="166" t="s">
        <v>3215</v>
      </c>
      <c r="H203" s="158" t="s">
        <v>275</v>
      </c>
      <c r="I203" s="155" t="s">
        <v>119</v>
      </c>
      <c r="J203" s="128">
        <v>205</v>
      </c>
      <c r="K203" s="128">
        <v>205</v>
      </c>
      <c r="L203" s="128">
        <v>3030</v>
      </c>
      <c r="M203" s="199">
        <f t="shared" si="3"/>
        <v>621150</v>
      </c>
      <c r="N203" s="157" t="s">
        <v>3190</v>
      </c>
      <c r="O203" s="157">
        <v>0</v>
      </c>
      <c r="P203" s="205"/>
      <c r="Q203" s="205"/>
      <c r="R203" s="205"/>
      <c r="S203" s="206"/>
    </row>
    <row r="204" spans="1:19" ht="29.1" customHeight="1">
      <c r="A204" s="166">
        <v>200</v>
      </c>
      <c r="B204" s="206"/>
      <c r="C204" s="206"/>
      <c r="D204" s="206"/>
      <c r="E204" s="206"/>
      <c r="F204" s="166" t="s">
        <v>3226</v>
      </c>
      <c r="G204" s="166" t="s">
        <v>3215</v>
      </c>
      <c r="H204" s="158" t="s">
        <v>3099</v>
      </c>
      <c r="I204" s="155" t="s">
        <v>3100</v>
      </c>
      <c r="J204" s="128">
        <v>1064</v>
      </c>
      <c r="K204" s="199">
        <v>121</v>
      </c>
      <c r="L204" s="199">
        <v>1510</v>
      </c>
      <c r="M204" s="199">
        <f t="shared" si="3"/>
        <v>182710</v>
      </c>
      <c r="N204" s="157" t="s">
        <v>3190</v>
      </c>
      <c r="O204" s="157">
        <v>0</v>
      </c>
      <c r="P204" s="205"/>
      <c r="Q204" s="205"/>
      <c r="R204" s="205"/>
      <c r="S204" s="206"/>
    </row>
    <row r="205" spans="1:19" ht="29.1" customHeight="1">
      <c r="A205" s="166">
        <v>201</v>
      </c>
      <c r="B205" s="206"/>
      <c r="C205" s="206"/>
      <c r="D205" s="206"/>
      <c r="E205" s="206"/>
      <c r="F205" s="166" t="s">
        <v>3226</v>
      </c>
      <c r="G205" s="166" t="s">
        <v>3215</v>
      </c>
      <c r="H205" s="158" t="s">
        <v>285</v>
      </c>
      <c r="I205" s="155" t="s">
        <v>119</v>
      </c>
      <c r="J205" s="128">
        <v>116</v>
      </c>
      <c r="K205" s="199">
        <v>71</v>
      </c>
      <c r="L205" s="199">
        <v>1110</v>
      </c>
      <c r="M205" s="199">
        <f t="shared" si="3"/>
        <v>78810</v>
      </c>
      <c r="N205" s="157" t="s">
        <v>3190</v>
      </c>
      <c r="O205" s="157">
        <v>0</v>
      </c>
      <c r="P205" s="205"/>
      <c r="Q205" s="205"/>
      <c r="R205" s="205"/>
      <c r="S205" s="206"/>
    </row>
    <row r="206" spans="1:19" ht="29.1" customHeight="1">
      <c r="A206" s="166">
        <v>202</v>
      </c>
      <c r="B206" s="206"/>
      <c r="C206" s="206"/>
      <c r="D206" s="206"/>
      <c r="E206" s="206"/>
      <c r="F206" s="166" t="s">
        <v>3226</v>
      </c>
      <c r="G206" s="166" t="s">
        <v>3215</v>
      </c>
      <c r="H206" s="158" t="s">
        <v>289</v>
      </c>
      <c r="I206" s="155" t="s">
        <v>119</v>
      </c>
      <c r="J206" s="128">
        <v>228</v>
      </c>
      <c r="K206" s="199">
        <v>162</v>
      </c>
      <c r="L206" s="128">
        <v>1110</v>
      </c>
      <c r="M206" s="199">
        <f t="shared" si="3"/>
        <v>179820</v>
      </c>
      <c r="N206" s="157" t="s">
        <v>1820</v>
      </c>
      <c r="O206" s="157">
        <v>0</v>
      </c>
      <c r="P206" s="205"/>
      <c r="Q206" s="205"/>
      <c r="R206" s="205"/>
      <c r="S206" s="206"/>
    </row>
    <row r="207" spans="1:19" ht="29.1" customHeight="1">
      <c r="A207" s="166">
        <v>203</v>
      </c>
      <c r="B207" s="206"/>
      <c r="C207" s="206"/>
      <c r="D207" s="206"/>
      <c r="E207" s="206"/>
      <c r="F207" s="166" t="s">
        <v>3226</v>
      </c>
      <c r="G207" s="166" t="s">
        <v>3215</v>
      </c>
      <c r="H207" s="158" t="s">
        <v>288</v>
      </c>
      <c r="I207" s="155" t="s">
        <v>119</v>
      </c>
      <c r="J207" s="128">
        <v>496</v>
      </c>
      <c r="K207" s="128">
        <v>496</v>
      </c>
      <c r="L207" s="128">
        <v>1110</v>
      </c>
      <c r="M207" s="199">
        <f t="shared" si="3"/>
        <v>550560</v>
      </c>
      <c r="N207" s="157" t="s">
        <v>3190</v>
      </c>
      <c r="O207" s="157">
        <v>0</v>
      </c>
      <c r="P207" s="205"/>
      <c r="Q207" s="205"/>
      <c r="R207" s="205"/>
      <c r="S207" s="206"/>
    </row>
    <row r="208" spans="1:19" ht="29.1" customHeight="1">
      <c r="A208" s="166">
        <v>204</v>
      </c>
      <c r="B208" s="206"/>
      <c r="C208" s="206"/>
      <c r="D208" s="206"/>
      <c r="E208" s="206"/>
      <c r="F208" s="166" t="s">
        <v>3226</v>
      </c>
      <c r="G208" s="166" t="s">
        <v>3215</v>
      </c>
      <c r="H208" s="158" t="s">
        <v>293</v>
      </c>
      <c r="I208" s="155" t="s">
        <v>119</v>
      </c>
      <c r="J208" s="128">
        <v>69</v>
      </c>
      <c r="K208" s="128">
        <v>67</v>
      </c>
      <c r="L208" s="128">
        <v>1110</v>
      </c>
      <c r="M208" s="199">
        <f t="shared" si="3"/>
        <v>74370</v>
      </c>
      <c r="N208" s="157" t="s">
        <v>3190</v>
      </c>
      <c r="O208" s="157">
        <v>0</v>
      </c>
      <c r="P208" s="205"/>
      <c r="Q208" s="205"/>
      <c r="R208" s="205"/>
      <c r="S208" s="206"/>
    </row>
    <row r="209" spans="1:19" ht="29.1" customHeight="1">
      <c r="A209" s="166">
        <v>205</v>
      </c>
      <c r="B209" s="206"/>
      <c r="C209" s="206"/>
      <c r="D209" s="206"/>
      <c r="E209" s="206"/>
      <c r="F209" s="166" t="s">
        <v>3226</v>
      </c>
      <c r="G209" s="166" t="s">
        <v>3215</v>
      </c>
      <c r="H209" s="158" t="s">
        <v>292</v>
      </c>
      <c r="I209" s="155" t="s">
        <v>119</v>
      </c>
      <c r="J209" s="128">
        <v>291</v>
      </c>
      <c r="K209" s="128">
        <v>291</v>
      </c>
      <c r="L209" s="128">
        <v>1110</v>
      </c>
      <c r="M209" s="199">
        <f t="shared" si="3"/>
        <v>323010</v>
      </c>
      <c r="N209" s="157" t="s">
        <v>3179</v>
      </c>
      <c r="O209" s="157">
        <v>0</v>
      </c>
      <c r="P209" s="205"/>
      <c r="Q209" s="205"/>
      <c r="R209" s="205"/>
      <c r="S209" s="206"/>
    </row>
    <row r="210" spans="1:19" ht="29.1" customHeight="1">
      <c r="A210" s="166">
        <v>206</v>
      </c>
      <c r="B210" s="206"/>
      <c r="C210" s="206"/>
      <c r="D210" s="206"/>
      <c r="E210" s="206"/>
      <c r="F210" s="166" t="s">
        <v>3226</v>
      </c>
      <c r="G210" s="166" t="s">
        <v>3215</v>
      </c>
      <c r="H210" s="158" t="s">
        <v>301</v>
      </c>
      <c r="I210" s="155" t="s">
        <v>119</v>
      </c>
      <c r="J210" s="128">
        <v>293</v>
      </c>
      <c r="K210" s="199">
        <v>27</v>
      </c>
      <c r="L210" s="128">
        <v>1110</v>
      </c>
      <c r="M210" s="199">
        <f t="shared" si="3"/>
        <v>29970</v>
      </c>
      <c r="N210" s="157" t="s">
        <v>3190</v>
      </c>
      <c r="O210" s="157">
        <v>0</v>
      </c>
      <c r="P210" s="205"/>
      <c r="Q210" s="205"/>
      <c r="R210" s="205"/>
      <c r="S210" s="206"/>
    </row>
    <row r="211" spans="1:19" ht="29.1" customHeight="1">
      <c r="A211" s="166">
        <v>207</v>
      </c>
      <c r="B211" s="206"/>
      <c r="C211" s="206"/>
      <c r="D211" s="206"/>
      <c r="E211" s="206"/>
      <c r="F211" s="166" t="s">
        <v>3226</v>
      </c>
      <c r="G211" s="166" t="s">
        <v>3215</v>
      </c>
      <c r="H211" s="158" t="s">
        <v>300</v>
      </c>
      <c r="I211" s="155" t="s">
        <v>119</v>
      </c>
      <c r="J211" s="128">
        <v>7</v>
      </c>
      <c r="K211" s="128">
        <v>7</v>
      </c>
      <c r="L211" s="128">
        <v>1110</v>
      </c>
      <c r="M211" s="199">
        <f t="shared" si="3"/>
        <v>7770</v>
      </c>
      <c r="N211" s="157" t="s">
        <v>1820</v>
      </c>
      <c r="O211" s="157">
        <v>0</v>
      </c>
      <c r="P211" s="205"/>
      <c r="Q211" s="205"/>
      <c r="R211" s="205"/>
      <c r="S211" s="206"/>
    </row>
    <row r="212" spans="1:19" ht="29.1" customHeight="1">
      <c r="A212" s="166">
        <v>208</v>
      </c>
      <c r="B212" s="206"/>
      <c r="C212" s="206"/>
      <c r="D212" s="206"/>
      <c r="E212" s="206"/>
      <c r="F212" s="166" t="s">
        <v>3226</v>
      </c>
      <c r="G212" s="166" t="s">
        <v>3215</v>
      </c>
      <c r="H212" s="158" t="s">
        <v>303</v>
      </c>
      <c r="I212" s="155" t="s">
        <v>119</v>
      </c>
      <c r="J212" s="128">
        <v>102</v>
      </c>
      <c r="K212" s="199">
        <v>9</v>
      </c>
      <c r="L212" s="128">
        <v>1110</v>
      </c>
      <c r="M212" s="199">
        <f t="shared" si="3"/>
        <v>9990</v>
      </c>
      <c r="N212" s="157" t="s">
        <v>3190</v>
      </c>
      <c r="O212" s="157">
        <v>0</v>
      </c>
      <c r="P212" s="205"/>
      <c r="Q212" s="205"/>
      <c r="R212" s="205"/>
      <c r="S212" s="206"/>
    </row>
    <row r="213" spans="1:19" ht="29.1" customHeight="1">
      <c r="A213" s="166">
        <v>209</v>
      </c>
      <c r="B213" s="206"/>
      <c r="C213" s="206"/>
      <c r="D213" s="206"/>
      <c r="E213" s="206"/>
      <c r="F213" s="166" t="s">
        <v>3226</v>
      </c>
      <c r="G213" s="166" t="s">
        <v>3215</v>
      </c>
      <c r="H213" s="158" t="s">
        <v>377</v>
      </c>
      <c r="I213" s="155" t="s">
        <v>119</v>
      </c>
      <c r="J213" s="128">
        <v>658</v>
      </c>
      <c r="K213" s="199">
        <v>329</v>
      </c>
      <c r="L213" s="199">
        <v>3300</v>
      </c>
      <c r="M213" s="199">
        <f t="shared" si="3"/>
        <v>1085700</v>
      </c>
      <c r="N213" s="157" t="s">
        <v>3190</v>
      </c>
      <c r="O213" s="157">
        <v>0</v>
      </c>
      <c r="P213" s="205"/>
      <c r="Q213" s="205"/>
      <c r="R213" s="205"/>
      <c r="S213" s="206"/>
    </row>
    <row r="214" spans="1:19" ht="29.1" customHeight="1">
      <c r="A214" s="166">
        <v>210</v>
      </c>
      <c r="B214" s="206"/>
      <c r="C214" s="206"/>
      <c r="D214" s="206"/>
      <c r="E214" s="206"/>
      <c r="F214" s="166" t="s">
        <v>3226</v>
      </c>
      <c r="G214" s="166" t="s">
        <v>3215</v>
      </c>
      <c r="H214" s="158" t="s">
        <v>298</v>
      </c>
      <c r="I214" s="155" t="s">
        <v>119</v>
      </c>
      <c r="J214" s="128">
        <v>456</v>
      </c>
      <c r="K214" s="128">
        <v>456</v>
      </c>
      <c r="L214" s="128">
        <v>1110</v>
      </c>
      <c r="M214" s="199">
        <f t="shared" si="3"/>
        <v>506160</v>
      </c>
      <c r="N214" s="157" t="s">
        <v>3190</v>
      </c>
      <c r="O214" s="157">
        <v>0</v>
      </c>
      <c r="P214" s="205"/>
      <c r="Q214" s="205"/>
      <c r="R214" s="205"/>
      <c r="S214" s="206"/>
    </row>
    <row r="215" spans="1:19" ht="29.1" customHeight="1">
      <c r="A215" s="166">
        <v>211</v>
      </c>
      <c r="B215" s="206"/>
      <c r="C215" s="206"/>
      <c r="D215" s="206"/>
      <c r="E215" s="206"/>
      <c r="F215" s="166" t="s">
        <v>3226</v>
      </c>
      <c r="G215" s="166" t="s">
        <v>3215</v>
      </c>
      <c r="H215" s="158" t="s">
        <v>299</v>
      </c>
      <c r="I215" s="155" t="s">
        <v>119</v>
      </c>
      <c r="J215" s="128">
        <v>63</v>
      </c>
      <c r="K215" s="128">
        <v>63</v>
      </c>
      <c r="L215" s="128">
        <v>1110</v>
      </c>
      <c r="M215" s="199">
        <f t="shared" si="3"/>
        <v>69930</v>
      </c>
      <c r="N215" s="157" t="s">
        <v>1820</v>
      </c>
      <c r="O215" s="157">
        <v>0</v>
      </c>
      <c r="P215" s="205"/>
      <c r="Q215" s="205"/>
      <c r="R215" s="205"/>
      <c r="S215" s="206"/>
    </row>
    <row r="216" spans="1:19" ht="29.1" customHeight="1">
      <c r="A216" s="166">
        <v>212</v>
      </c>
      <c r="B216" s="206"/>
      <c r="C216" s="206"/>
      <c r="D216" s="206"/>
      <c r="E216" s="206"/>
      <c r="F216" s="166" t="s">
        <v>3226</v>
      </c>
      <c r="G216" s="166" t="s">
        <v>3215</v>
      </c>
      <c r="H216" s="158" t="s">
        <v>296</v>
      </c>
      <c r="I216" s="155" t="s">
        <v>119</v>
      </c>
      <c r="J216" s="128">
        <v>7</v>
      </c>
      <c r="K216" s="128">
        <v>7</v>
      </c>
      <c r="L216" s="128">
        <v>1110</v>
      </c>
      <c r="M216" s="199">
        <f t="shared" si="3"/>
        <v>7770</v>
      </c>
      <c r="N216" s="157" t="s">
        <v>3190</v>
      </c>
      <c r="O216" s="157">
        <v>0</v>
      </c>
      <c r="P216" s="205"/>
      <c r="Q216" s="205"/>
      <c r="R216" s="205"/>
      <c r="S216" s="206"/>
    </row>
    <row r="217" spans="1:19" ht="29.1" customHeight="1">
      <c r="A217" s="166">
        <v>213</v>
      </c>
      <c r="B217" s="206"/>
      <c r="C217" s="206"/>
      <c r="D217" s="206"/>
      <c r="E217" s="206"/>
      <c r="F217" s="166" t="s">
        <v>3226</v>
      </c>
      <c r="G217" s="166" t="s">
        <v>3215</v>
      </c>
      <c r="H217" s="158" t="s">
        <v>295</v>
      </c>
      <c r="I217" s="155" t="s">
        <v>119</v>
      </c>
      <c r="J217" s="128">
        <v>162</v>
      </c>
      <c r="K217" s="128">
        <v>162</v>
      </c>
      <c r="L217" s="128">
        <v>1110</v>
      </c>
      <c r="M217" s="199">
        <f t="shared" si="3"/>
        <v>179820</v>
      </c>
      <c r="N217" s="157" t="s">
        <v>3179</v>
      </c>
      <c r="O217" s="157">
        <v>0</v>
      </c>
      <c r="P217" s="205"/>
      <c r="Q217" s="205"/>
      <c r="R217" s="205"/>
      <c r="S217" s="206"/>
    </row>
    <row r="218" spans="1:19" ht="29.1" customHeight="1">
      <c r="A218" s="166">
        <v>214</v>
      </c>
      <c r="B218" s="206"/>
      <c r="C218" s="206"/>
      <c r="D218" s="206"/>
      <c r="E218" s="206"/>
      <c r="F218" s="166" t="s">
        <v>3226</v>
      </c>
      <c r="G218" s="166" t="s">
        <v>3215</v>
      </c>
      <c r="H218" s="158" t="s">
        <v>302</v>
      </c>
      <c r="I218" s="155" t="s">
        <v>119</v>
      </c>
      <c r="J218" s="128">
        <v>359</v>
      </c>
      <c r="K218" s="199">
        <v>73</v>
      </c>
      <c r="L218" s="128">
        <v>1110</v>
      </c>
      <c r="M218" s="199">
        <f t="shared" si="3"/>
        <v>81030</v>
      </c>
      <c r="N218" s="157" t="s">
        <v>3190</v>
      </c>
      <c r="O218" s="157">
        <v>0</v>
      </c>
      <c r="P218" s="205"/>
      <c r="Q218" s="205"/>
      <c r="R218" s="205"/>
      <c r="S218" s="206"/>
    </row>
    <row r="219" spans="1:19" ht="29.1" customHeight="1">
      <c r="A219" s="166">
        <v>215</v>
      </c>
      <c r="B219" s="206"/>
      <c r="C219" s="206"/>
      <c r="D219" s="206"/>
      <c r="E219" s="206"/>
      <c r="F219" s="166" t="s">
        <v>3226</v>
      </c>
      <c r="G219" s="166" t="s">
        <v>3215</v>
      </c>
      <c r="H219" s="157" t="s">
        <v>227</v>
      </c>
      <c r="I219" s="155" t="s">
        <v>119</v>
      </c>
      <c r="J219" s="128">
        <v>608</v>
      </c>
      <c r="K219" s="199">
        <v>391</v>
      </c>
      <c r="L219" s="199">
        <v>1510</v>
      </c>
      <c r="M219" s="199">
        <f t="shared" si="3"/>
        <v>590410</v>
      </c>
      <c r="N219" s="157" t="s">
        <v>3179</v>
      </c>
      <c r="O219" s="157">
        <v>0</v>
      </c>
      <c r="P219" s="205"/>
      <c r="Q219" s="205"/>
      <c r="R219" s="205"/>
      <c r="S219" s="206"/>
    </row>
    <row r="220" spans="1:19" ht="29.1" customHeight="1">
      <c r="A220" s="166">
        <v>216</v>
      </c>
      <c r="B220" s="206"/>
      <c r="C220" s="206"/>
      <c r="D220" s="206"/>
      <c r="E220" s="206"/>
      <c r="F220" s="166" t="s">
        <v>3226</v>
      </c>
      <c r="G220" s="166" t="s">
        <v>3215</v>
      </c>
      <c r="H220" s="157" t="s">
        <v>228</v>
      </c>
      <c r="I220" s="155" t="s">
        <v>119</v>
      </c>
      <c r="J220" s="128">
        <v>129</v>
      </c>
      <c r="K220" s="128">
        <v>129</v>
      </c>
      <c r="L220" s="128">
        <v>1510</v>
      </c>
      <c r="M220" s="199">
        <f t="shared" si="3"/>
        <v>194790</v>
      </c>
      <c r="N220" s="157" t="s">
        <v>3190</v>
      </c>
      <c r="O220" s="157">
        <v>0</v>
      </c>
      <c r="P220" s="205"/>
      <c r="Q220" s="205"/>
      <c r="R220" s="205"/>
      <c r="S220" s="206"/>
    </row>
    <row r="221" spans="1:19" ht="29.1" customHeight="1">
      <c r="A221" s="166">
        <v>217</v>
      </c>
      <c r="B221" s="206"/>
      <c r="C221" s="206"/>
      <c r="D221" s="206"/>
      <c r="E221" s="206"/>
      <c r="F221" s="166" t="s">
        <v>3226</v>
      </c>
      <c r="G221" s="166" t="s">
        <v>3215</v>
      </c>
      <c r="H221" s="157" t="s">
        <v>226</v>
      </c>
      <c r="I221" s="155" t="s">
        <v>119</v>
      </c>
      <c r="J221" s="128">
        <v>20</v>
      </c>
      <c r="K221" s="128">
        <v>20</v>
      </c>
      <c r="L221" s="128">
        <v>1510</v>
      </c>
      <c r="M221" s="199">
        <f t="shared" si="3"/>
        <v>30200</v>
      </c>
      <c r="N221" s="157" t="s">
        <v>3190</v>
      </c>
      <c r="O221" s="157">
        <v>0</v>
      </c>
      <c r="P221" s="205"/>
      <c r="Q221" s="205"/>
      <c r="R221" s="205"/>
      <c r="S221" s="206"/>
    </row>
    <row r="222" spans="1:19" ht="29.1" customHeight="1">
      <c r="A222" s="166">
        <v>218</v>
      </c>
      <c r="B222" s="206"/>
      <c r="C222" s="206"/>
      <c r="D222" s="206"/>
      <c r="E222" s="206"/>
      <c r="F222" s="166" t="s">
        <v>3226</v>
      </c>
      <c r="G222" s="166" t="s">
        <v>3215</v>
      </c>
      <c r="H222" s="157" t="s">
        <v>224</v>
      </c>
      <c r="I222" s="155" t="s">
        <v>119</v>
      </c>
      <c r="J222" s="128">
        <v>1</v>
      </c>
      <c r="K222" s="128">
        <v>1</v>
      </c>
      <c r="L222" s="128">
        <v>1510</v>
      </c>
      <c r="M222" s="199">
        <f t="shared" si="3"/>
        <v>1510</v>
      </c>
      <c r="N222" s="157" t="s">
        <v>2209</v>
      </c>
      <c r="O222" s="157">
        <v>0</v>
      </c>
      <c r="P222" s="205"/>
      <c r="Q222" s="205"/>
      <c r="R222" s="205"/>
      <c r="S222" s="206"/>
    </row>
    <row r="223" spans="1:19" ht="29.1" customHeight="1">
      <c r="A223" s="166">
        <v>219</v>
      </c>
      <c r="B223" s="206"/>
      <c r="C223" s="206"/>
      <c r="D223" s="206"/>
      <c r="E223" s="206"/>
      <c r="F223" s="166" t="s">
        <v>3226</v>
      </c>
      <c r="G223" s="166" t="s">
        <v>3215</v>
      </c>
      <c r="H223" s="158" t="s">
        <v>458</v>
      </c>
      <c r="I223" s="155" t="s">
        <v>119</v>
      </c>
      <c r="J223" s="128">
        <v>1488</v>
      </c>
      <c r="K223" s="128">
        <v>1488</v>
      </c>
      <c r="L223" s="199">
        <v>1510</v>
      </c>
      <c r="M223" s="199">
        <f t="shared" si="3"/>
        <v>2246880</v>
      </c>
      <c r="N223" s="157" t="s">
        <v>3190</v>
      </c>
      <c r="O223" s="157">
        <v>0</v>
      </c>
      <c r="P223" s="205"/>
      <c r="Q223" s="205"/>
      <c r="R223" s="205"/>
      <c r="S223" s="206"/>
    </row>
    <row r="224" spans="1:19" ht="29.1" customHeight="1">
      <c r="A224" s="166">
        <v>220</v>
      </c>
      <c r="B224" s="206"/>
      <c r="C224" s="206"/>
      <c r="D224" s="206"/>
      <c r="E224" s="206"/>
      <c r="F224" s="166" t="s">
        <v>3226</v>
      </c>
      <c r="G224" s="166" t="s">
        <v>3215</v>
      </c>
      <c r="H224" s="158" t="s">
        <v>459</v>
      </c>
      <c r="I224" s="155" t="s">
        <v>119</v>
      </c>
      <c r="J224" s="128">
        <v>595</v>
      </c>
      <c r="K224" s="199">
        <v>434</v>
      </c>
      <c r="L224" s="199">
        <v>1510</v>
      </c>
      <c r="M224" s="199">
        <f t="shared" si="3"/>
        <v>655340</v>
      </c>
      <c r="N224" s="157" t="s">
        <v>3190</v>
      </c>
      <c r="O224" s="157">
        <v>0</v>
      </c>
      <c r="P224" s="205"/>
      <c r="Q224" s="205"/>
      <c r="R224" s="205"/>
      <c r="S224" s="206"/>
    </row>
    <row r="225" spans="1:19" ht="29.1" customHeight="1">
      <c r="A225" s="166">
        <v>221</v>
      </c>
      <c r="B225" s="206"/>
      <c r="C225" s="206"/>
      <c r="D225" s="206"/>
      <c r="E225" s="206"/>
      <c r="F225" s="166" t="s">
        <v>3226</v>
      </c>
      <c r="G225" s="166" t="s">
        <v>3215</v>
      </c>
      <c r="H225" s="157" t="s">
        <v>217</v>
      </c>
      <c r="I225" s="155" t="s">
        <v>119</v>
      </c>
      <c r="J225" s="128">
        <v>342</v>
      </c>
      <c r="K225" s="199">
        <v>66</v>
      </c>
      <c r="L225" s="199">
        <v>1510</v>
      </c>
      <c r="M225" s="199">
        <f t="shared" si="3"/>
        <v>99660</v>
      </c>
      <c r="N225" s="157" t="s">
        <v>3190</v>
      </c>
      <c r="O225" s="157">
        <v>0</v>
      </c>
      <c r="P225" s="205"/>
      <c r="Q225" s="205"/>
      <c r="R225" s="205"/>
      <c r="S225" s="206"/>
    </row>
    <row r="226" spans="1:19" ht="29.1" customHeight="1">
      <c r="A226" s="166">
        <v>222</v>
      </c>
      <c r="B226" s="206"/>
      <c r="C226" s="206"/>
      <c r="D226" s="206"/>
      <c r="E226" s="206"/>
      <c r="F226" s="166" t="s">
        <v>3226</v>
      </c>
      <c r="G226" s="166" t="s">
        <v>3215</v>
      </c>
      <c r="H226" s="157" t="s">
        <v>220</v>
      </c>
      <c r="I226" s="155" t="s">
        <v>119</v>
      </c>
      <c r="J226" s="128">
        <v>73</v>
      </c>
      <c r="K226" s="199">
        <v>32</v>
      </c>
      <c r="L226" s="199">
        <v>1510</v>
      </c>
      <c r="M226" s="199">
        <f t="shared" si="3"/>
        <v>48320</v>
      </c>
      <c r="N226" s="157" t="s">
        <v>3190</v>
      </c>
      <c r="O226" s="157">
        <v>0</v>
      </c>
      <c r="P226" s="205"/>
      <c r="Q226" s="205"/>
      <c r="R226" s="205"/>
      <c r="S226" s="206"/>
    </row>
    <row r="227" spans="1:19" ht="29.1" customHeight="1">
      <c r="A227" s="166">
        <v>223</v>
      </c>
      <c r="B227" s="206"/>
      <c r="C227" s="206"/>
      <c r="D227" s="206"/>
      <c r="E227" s="206"/>
      <c r="F227" s="166" t="s">
        <v>3226</v>
      </c>
      <c r="G227" s="166" t="s">
        <v>3215</v>
      </c>
      <c r="H227" s="157" t="s">
        <v>219</v>
      </c>
      <c r="I227" s="155" t="s">
        <v>119</v>
      </c>
      <c r="J227" s="128">
        <v>76</v>
      </c>
      <c r="K227" s="128">
        <v>76</v>
      </c>
      <c r="L227" s="128">
        <v>1510</v>
      </c>
      <c r="M227" s="199">
        <f t="shared" si="3"/>
        <v>114760</v>
      </c>
      <c r="N227" s="157" t="s">
        <v>3179</v>
      </c>
      <c r="O227" s="157">
        <v>0</v>
      </c>
      <c r="P227" s="205"/>
      <c r="Q227" s="205"/>
      <c r="R227" s="205"/>
      <c r="S227" s="206"/>
    </row>
    <row r="228" spans="1:19" ht="29.1" customHeight="1">
      <c r="A228" s="166">
        <v>224</v>
      </c>
      <c r="B228" s="206"/>
      <c r="C228" s="206"/>
      <c r="D228" s="206"/>
      <c r="E228" s="206"/>
      <c r="F228" s="166" t="s">
        <v>3226</v>
      </c>
      <c r="G228" s="166" t="s">
        <v>3215</v>
      </c>
      <c r="H228" s="157" t="s">
        <v>218</v>
      </c>
      <c r="I228" s="155" t="s">
        <v>119</v>
      </c>
      <c r="J228" s="128">
        <v>152</v>
      </c>
      <c r="K228" s="199">
        <v>102</v>
      </c>
      <c r="L228" s="199">
        <v>1510</v>
      </c>
      <c r="M228" s="199">
        <f t="shared" si="3"/>
        <v>154020</v>
      </c>
      <c r="N228" s="157" t="s">
        <v>3190</v>
      </c>
      <c r="O228" s="157">
        <v>0</v>
      </c>
      <c r="P228" s="205"/>
      <c r="Q228" s="205"/>
      <c r="R228" s="205"/>
      <c r="S228" s="206"/>
    </row>
    <row r="229" spans="1:19" ht="29.1" customHeight="1">
      <c r="A229" s="166">
        <v>225</v>
      </c>
      <c r="B229" s="206"/>
      <c r="C229" s="206"/>
      <c r="D229" s="206"/>
      <c r="E229" s="206"/>
      <c r="F229" s="166" t="s">
        <v>3226</v>
      </c>
      <c r="G229" s="166" t="s">
        <v>3215</v>
      </c>
      <c r="H229" s="157" t="s">
        <v>216</v>
      </c>
      <c r="I229" s="155" t="s">
        <v>119</v>
      </c>
      <c r="J229" s="128">
        <v>20</v>
      </c>
      <c r="K229" s="128">
        <v>20</v>
      </c>
      <c r="L229" s="128">
        <v>1510</v>
      </c>
      <c r="M229" s="199">
        <f t="shared" si="3"/>
        <v>30200</v>
      </c>
      <c r="N229" s="157" t="s">
        <v>3190</v>
      </c>
      <c r="O229" s="157">
        <v>0</v>
      </c>
      <c r="P229" s="205"/>
      <c r="Q229" s="205"/>
      <c r="R229" s="205"/>
      <c r="S229" s="206"/>
    </row>
    <row r="230" spans="1:19" ht="29.1" customHeight="1">
      <c r="A230" s="166">
        <v>226</v>
      </c>
      <c r="B230" s="206"/>
      <c r="C230" s="206"/>
      <c r="D230" s="206"/>
      <c r="E230" s="206"/>
      <c r="F230" s="166" t="s">
        <v>3226</v>
      </c>
      <c r="G230" s="166" t="s">
        <v>3215</v>
      </c>
      <c r="H230" s="158" t="s">
        <v>457</v>
      </c>
      <c r="I230" s="155" t="s">
        <v>119</v>
      </c>
      <c r="J230" s="128">
        <v>440</v>
      </c>
      <c r="K230" s="199">
        <v>62</v>
      </c>
      <c r="L230" s="199">
        <v>1510</v>
      </c>
      <c r="M230" s="199">
        <f t="shared" si="3"/>
        <v>93620</v>
      </c>
      <c r="N230" s="157" t="s">
        <v>3190</v>
      </c>
      <c r="O230" s="157">
        <v>0</v>
      </c>
      <c r="P230" s="205"/>
      <c r="Q230" s="205"/>
      <c r="R230" s="205"/>
      <c r="S230" s="206"/>
    </row>
    <row r="231" spans="1:19" ht="29.1" customHeight="1">
      <c r="A231" s="166">
        <v>227</v>
      </c>
      <c r="B231" s="206"/>
      <c r="C231" s="206"/>
      <c r="D231" s="206"/>
      <c r="E231" s="206"/>
      <c r="F231" s="166" t="s">
        <v>3226</v>
      </c>
      <c r="G231" s="166" t="s">
        <v>3215</v>
      </c>
      <c r="H231" s="158" t="s">
        <v>456</v>
      </c>
      <c r="I231" s="155" t="s">
        <v>119</v>
      </c>
      <c r="J231" s="128">
        <v>298</v>
      </c>
      <c r="K231" s="199">
        <v>255</v>
      </c>
      <c r="L231" s="199">
        <v>1510</v>
      </c>
      <c r="M231" s="199">
        <f t="shared" si="3"/>
        <v>385050</v>
      </c>
      <c r="N231" s="157" t="s">
        <v>3190</v>
      </c>
      <c r="O231" s="157">
        <v>0</v>
      </c>
      <c r="P231" s="205"/>
      <c r="Q231" s="205"/>
      <c r="R231" s="205"/>
      <c r="S231" s="206"/>
    </row>
    <row r="232" spans="1:19" ht="29.1" customHeight="1">
      <c r="A232" s="166">
        <v>228</v>
      </c>
      <c r="B232" s="206"/>
      <c r="C232" s="206"/>
      <c r="D232" s="206"/>
      <c r="E232" s="206"/>
      <c r="F232" s="166" t="s">
        <v>3226</v>
      </c>
      <c r="G232" s="166" t="s">
        <v>3215</v>
      </c>
      <c r="H232" s="158" t="s">
        <v>455</v>
      </c>
      <c r="I232" s="155" t="s">
        <v>119</v>
      </c>
      <c r="J232" s="128">
        <v>496</v>
      </c>
      <c r="K232" s="128">
        <v>496</v>
      </c>
      <c r="L232" s="199">
        <v>1510</v>
      </c>
      <c r="M232" s="199">
        <f t="shared" si="3"/>
        <v>748960</v>
      </c>
      <c r="N232" s="157" t="s">
        <v>3190</v>
      </c>
      <c r="O232" s="157">
        <v>0</v>
      </c>
      <c r="P232" s="205"/>
      <c r="Q232" s="205"/>
      <c r="R232" s="205"/>
      <c r="S232" s="206"/>
    </row>
    <row r="233" spans="1:19" ht="29.1" customHeight="1">
      <c r="A233" s="166">
        <v>229</v>
      </c>
      <c r="B233" s="206"/>
      <c r="C233" s="206"/>
      <c r="D233" s="206"/>
      <c r="E233" s="206"/>
      <c r="F233" s="166" t="s">
        <v>3226</v>
      </c>
      <c r="G233" s="166" t="s">
        <v>3215</v>
      </c>
      <c r="H233" s="158" t="s">
        <v>451</v>
      </c>
      <c r="I233" s="155" t="s">
        <v>109</v>
      </c>
      <c r="J233" s="128">
        <v>99</v>
      </c>
      <c r="K233" s="128">
        <v>99</v>
      </c>
      <c r="L233" s="128">
        <v>1510</v>
      </c>
      <c r="M233" s="199">
        <f t="shared" si="3"/>
        <v>149490</v>
      </c>
      <c r="N233" s="157" t="s">
        <v>2594</v>
      </c>
      <c r="O233" s="157">
        <v>0</v>
      </c>
      <c r="P233" s="205"/>
      <c r="Q233" s="205"/>
      <c r="R233" s="205"/>
      <c r="S233" s="206"/>
    </row>
    <row r="234" spans="1:19" ht="29.1" customHeight="1">
      <c r="A234" s="166">
        <v>230</v>
      </c>
      <c r="B234" s="206"/>
      <c r="C234" s="206"/>
      <c r="D234" s="206"/>
      <c r="E234" s="206"/>
      <c r="F234" s="166" t="s">
        <v>3226</v>
      </c>
      <c r="G234" s="166" t="s">
        <v>3215</v>
      </c>
      <c r="H234" s="158" t="s">
        <v>453</v>
      </c>
      <c r="I234" s="155" t="s">
        <v>119</v>
      </c>
      <c r="J234" s="128">
        <v>45</v>
      </c>
      <c r="K234" s="199">
        <v>10</v>
      </c>
      <c r="L234" s="199">
        <v>1510</v>
      </c>
      <c r="M234" s="199">
        <f t="shared" si="3"/>
        <v>15100</v>
      </c>
      <c r="N234" s="157" t="s">
        <v>3190</v>
      </c>
      <c r="O234" s="157">
        <v>0</v>
      </c>
      <c r="P234" s="205"/>
      <c r="Q234" s="205"/>
      <c r="R234" s="205"/>
      <c r="S234" s="206"/>
    </row>
    <row r="235" spans="1:19" ht="29.1" customHeight="1">
      <c r="A235" s="166">
        <v>231</v>
      </c>
      <c r="B235" s="206"/>
      <c r="C235" s="206"/>
      <c r="D235" s="206"/>
      <c r="E235" s="206"/>
      <c r="F235" s="166" t="s">
        <v>3226</v>
      </c>
      <c r="G235" s="166" t="s">
        <v>3215</v>
      </c>
      <c r="H235" s="158" t="s">
        <v>452</v>
      </c>
      <c r="I235" s="155" t="s">
        <v>166</v>
      </c>
      <c r="J235" s="128">
        <v>153</v>
      </c>
      <c r="K235" s="199">
        <v>32</v>
      </c>
      <c r="L235" s="199">
        <v>1510</v>
      </c>
      <c r="M235" s="199">
        <f t="shared" si="3"/>
        <v>48320</v>
      </c>
      <c r="N235" s="157" t="s">
        <v>2594</v>
      </c>
      <c r="O235" s="157">
        <v>194</v>
      </c>
      <c r="P235" s="205"/>
      <c r="Q235" s="205"/>
      <c r="R235" s="205"/>
      <c r="S235" s="206"/>
    </row>
    <row r="236" spans="1:19" ht="29.1" customHeight="1">
      <c r="A236" s="166">
        <v>232</v>
      </c>
      <c r="B236" s="206"/>
      <c r="C236" s="206"/>
      <c r="D236" s="206"/>
      <c r="E236" s="206"/>
      <c r="F236" s="166" t="s">
        <v>3226</v>
      </c>
      <c r="G236" s="166" t="s">
        <v>3215</v>
      </c>
      <c r="H236" s="157" t="s">
        <v>211</v>
      </c>
      <c r="I236" s="155" t="s">
        <v>119</v>
      </c>
      <c r="J236" s="128">
        <v>10</v>
      </c>
      <c r="K236" s="128">
        <v>10</v>
      </c>
      <c r="L236" s="128">
        <v>1510</v>
      </c>
      <c r="M236" s="199">
        <f t="shared" si="3"/>
        <v>15100</v>
      </c>
      <c r="N236" s="157" t="s">
        <v>3190</v>
      </c>
      <c r="O236" s="157">
        <v>0</v>
      </c>
      <c r="P236" s="205"/>
      <c r="Q236" s="205"/>
      <c r="R236" s="205"/>
      <c r="S236" s="206"/>
    </row>
    <row r="237" spans="1:19" ht="29.1" customHeight="1">
      <c r="A237" s="166">
        <v>233</v>
      </c>
      <c r="B237" s="206"/>
      <c r="C237" s="206"/>
      <c r="D237" s="206"/>
      <c r="E237" s="206"/>
      <c r="F237" s="166" t="s">
        <v>3226</v>
      </c>
      <c r="G237" s="166" t="s">
        <v>3215</v>
      </c>
      <c r="H237" s="157" t="s">
        <v>207</v>
      </c>
      <c r="I237" s="155" t="s">
        <v>119</v>
      </c>
      <c r="J237" s="128">
        <v>299</v>
      </c>
      <c r="K237" s="128">
        <v>299</v>
      </c>
      <c r="L237" s="128">
        <v>1510</v>
      </c>
      <c r="M237" s="199">
        <f t="shared" si="3"/>
        <v>451490</v>
      </c>
      <c r="N237" s="157" t="s">
        <v>3190</v>
      </c>
      <c r="O237" s="157">
        <v>0</v>
      </c>
      <c r="P237" s="205"/>
      <c r="Q237" s="205"/>
      <c r="R237" s="205"/>
      <c r="S237" s="206"/>
    </row>
    <row r="238" spans="1:19" ht="29.1" customHeight="1">
      <c r="A238" s="166">
        <v>234</v>
      </c>
      <c r="B238" s="206"/>
      <c r="C238" s="206"/>
      <c r="D238" s="206"/>
      <c r="E238" s="206"/>
      <c r="F238" s="166" t="s">
        <v>3226</v>
      </c>
      <c r="G238" s="166" t="s">
        <v>3215</v>
      </c>
      <c r="H238" s="158" t="s">
        <v>385</v>
      </c>
      <c r="I238" s="155" t="s">
        <v>55</v>
      </c>
      <c r="J238" s="128">
        <v>1418</v>
      </c>
      <c r="K238" s="199">
        <v>366</v>
      </c>
      <c r="L238" s="199">
        <v>5480</v>
      </c>
      <c r="M238" s="199">
        <f t="shared" si="3"/>
        <v>2005680</v>
      </c>
      <c r="N238" s="157" t="s">
        <v>2665</v>
      </c>
      <c r="O238" s="157">
        <v>247</v>
      </c>
      <c r="P238" s="205"/>
      <c r="Q238" s="205"/>
      <c r="R238" s="205"/>
      <c r="S238" s="206"/>
    </row>
    <row r="239" spans="1:19" ht="29.1" customHeight="1">
      <c r="A239" s="166">
        <v>235</v>
      </c>
      <c r="B239" s="206"/>
      <c r="C239" s="206"/>
      <c r="D239" s="206"/>
      <c r="E239" s="206"/>
      <c r="F239" s="166" t="s">
        <v>3226</v>
      </c>
      <c r="G239" s="166" t="s">
        <v>3215</v>
      </c>
      <c r="H239" s="157" t="s">
        <v>197</v>
      </c>
      <c r="I239" s="155" t="s">
        <v>119</v>
      </c>
      <c r="J239" s="128">
        <v>297</v>
      </c>
      <c r="K239" s="199">
        <v>274</v>
      </c>
      <c r="L239" s="199">
        <v>1510</v>
      </c>
      <c r="M239" s="199">
        <f t="shared" si="3"/>
        <v>413740</v>
      </c>
      <c r="N239" s="157" t="s">
        <v>3190</v>
      </c>
      <c r="O239" s="157">
        <v>0</v>
      </c>
      <c r="P239" s="205"/>
      <c r="Q239" s="205"/>
      <c r="R239" s="205"/>
      <c r="S239" s="206"/>
    </row>
    <row r="240" spans="1:19" ht="29.1" customHeight="1">
      <c r="A240" s="166">
        <v>236</v>
      </c>
      <c r="B240" s="206"/>
      <c r="C240" s="206"/>
      <c r="D240" s="206"/>
      <c r="E240" s="206"/>
      <c r="F240" s="166" t="s">
        <v>3226</v>
      </c>
      <c r="G240" s="166" t="s">
        <v>3215</v>
      </c>
      <c r="H240" s="157" t="s">
        <v>194</v>
      </c>
      <c r="I240" s="155" t="s">
        <v>119</v>
      </c>
      <c r="J240" s="128">
        <v>1284</v>
      </c>
      <c r="K240" s="199">
        <v>1177</v>
      </c>
      <c r="L240" s="199">
        <v>1510</v>
      </c>
      <c r="M240" s="199">
        <f t="shared" si="3"/>
        <v>1777270</v>
      </c>
      <c r="N240" s="157" t="s">
        <v>3179</v>
      </c>
      <c r="O240" s="157">
        <v>0</v>
      </c>
      <c r="P240" s="205"/>
      <c r="Q240" s="205"/>
      <c r="R240" s="205"/>
      <c r="S240" s="206"/>
    </row>
    <row r="241" spans="1:19" ht="29.1" customHeight="1">
      <c r="A241" s="166">
        <v>237</v>
      </c>
      <c r="B241" s="206"/>
      <c r="C241" s="206"/>
      <c r="D241" s="206"/>
      <c r="E241" s="206"/>
      <c r="F241" s="166" t="s">
        <v>3226</v>
      </c>
      <c r="G241" s="166" t="s">
        <v>3215</v>
      </c>
      <c r="H241" s="157" t="s">
        <v>202</v>
      </c>
      <c r="I241" s="155" t="s">
        <v>119</v>
      </c>
      <c r="J241" s="128">
        <v>137</v>
      </c>
      <c r="K241" s="199">
        <v>126</v>
      </c>
      <c r="L241" s="199">
        <v>1510</v>
      </c>
      <c r="M241" s="199">
        <f t="shared" si="3"/>
        <v>190260</v>
      </c>
      <c r="N241" s="157" t="s">
        <v>3190</v>
      </c>
      <c r="O241" s="157">
        <v>0</v>
      </c>
      <c r="P241" s="205"/>
      <c r="Q241" s="205"/>
      <c r="R241" s="205"/>
      <c r="S241" s="206"/>
    </row>
    <row r="242" spans="1:19" ht="29.1" customHeight="1">
      <c r="A242" s="166">
        <v>238</v>
      </c>
      <c r="B242" s="206"/>
      <c r="C242" s="206"/>
      <c r="D242" s="206"/>
      <c r="E242" s="206"/>
      <c r="F242" s="166" t="s">
        <v>3226</v>
      </c>
      <c r="G242" s="166" t="s">
        <v>3215</v>
      </c>
      <c r="H242" s="158" t="s">
        <v>449</v>
      </c>
      <c r="I242" s="155" t="s">
        <v>119</v>
      </c>
      <c r="J242" s="128">
        <v>395</v>
      </c>
      <c r="K242" s="199">
        <v>102</v>
      </c>
      <c r="L242" s="199">
        <v>1510</v>
      </c>
      <c r="M242" s="199">
        <f t="shared" si="3"/>
        <v>154020</v>
      </c>
      <c r="N242" s="157" t="s">
        <v>3190</v>
      </c>
      <c r="O242" s="157">
        <v>0</v>
      </c>
      <c r="P242" s="205"/>
      <c r="Q242" s="205"/>
      <c r="R242" s="205"/>
      <c r="S242" s="206"/>
    </row>
    <row r="243" spans="1:19" ht="29.1" customHeight="1">
      <c r="A243" s="166">
        <v>239</v>
      </c>
      <c r="B243" s="206"/>
      <c r="C243" s="206"/>
      <c r="D243" s="206"/>
      <c r="E243" s="206"/>
      <c r="F243" s="166" t="s">
        <v>3226</v>
      </c>
      <c r="G243" s="166" t="s">
        <v>3215</v>
      </c>
      <c r="H243" s="158" t="s">
        <v>447</v>
      </c>
      <c r="I243" s="155" t="s">
        <v>109</v>
      </c>
      <c r="J243" s="128">
        <v>873</v>
      </c>
      <c r="K243" s="199">
        <v>843</v>
      </c>
      <c r="L243" s="199">
        <v>5200</v>
      </c>
      <c r="M243" s="199">
        <f t="shared" si="3"/>
        <v>4383600</v>
      </c>
      <c r="N243" s="157" t="s">
        <v>2533</v>
      </c>
      <c r="O243" s="157" t="s">
        <v>2688</v>
      </c>
      <c r="P243" s="205"/>
      <c r="Q243" s="205"/>
      <c r="R243" s="205"/>
      <c r="S243" s="206"/>
    </row>
    <row r="244" spans="1:19" ht="29.1" customHeight="1">
      <c r="A244" s="166">
        <v>240</v>
      </c>
      <c r="B244" s="206"/>
      <c r="C244" s="206"/>
      <c r="D244" s="206"/>
      <c r="E244" s="206"/>
      <c r="F244" s="166" t="s">
        <v>3226</v>
      </c>
      <c r="G244" s="166" t="s">
        <v>3215</v>
      </c>
      <c r="H244" s="157" t="s">
        <v>193</v>
      </c>
      <c r="I244" s="155" t="s">
        <v>55</v>
      </c>
      <c r="J244" s="128">
        <v>295</v>
      </c>
      <c r="K244" s="199">
        <v>245</v>
      </c>
      <c r="L244" s="199">
        <v>5650</v>
      </c>
      <c r="M244" s="199">
        <f t="shared" si="3"/>
        <v>1384250</v>
      </c>
      <c r="N244" s="157" t="s">
        <v>2599</v>
      </c>
      <c r="O244" s="157" t="s">
        <v>2600</v>
      </c>
      <c r="P244" s="205"/>
      <c r="Q244" s="205"/>
      <c r="R244" s="205"/>
      <c r="S244" s="206"/>
    </row>
    <row r="245" spans="1:19" ht="29.1" customHeight="1">
      <c r="A245" s="166">
        <v>241</v>
      </c>
      <c r="B245" s="206"/>
      <c r="C245" s="206"/>
      <c r="D245" s="206"/>
      <c r="E245" s="206"/>
      <c r="F245" s="166" t="s">
        <v>3226</v>
      </c>
      <c r="G245" s="166" t="s">
        <v>3215</v>
      </c>
      <c r="H245" s="157" t="s">
        <v>192</v>
      </c>
      <c r="I245" s="155" t="s">
        <v>54</v>
      </c>
      <c r="J245" s="128">
        <v>1382</v>
      </c>
      <c r="K245" s="199">
        <v>1070</v>
      </c>
      <c r="L245" s="199">
        <v>5650</v>
      </c>
      <c r="M245" s="199">
        <f t="shared" si="3"/>
        <v>6045500</v>
      </c>
      <c r="N245" s="157" t="s">
        <v>2599</v>
      </c>
      <c r="O245" s="157" t="s">
        <v>2600</v>
      </c>
      <c r="P245" s="205"/>
      <c r="Q245" s="205"/>
      <c r="R245" s="205"/>
      <c r="S245" s="206"/>
    </row>
    <row r="246" spans="1:19" ht="29.1" customHeight="1">
      <c r="A246" s="166">
        <v>242</v>
      </c>
      <c r="B246" s="206"/>
      <c r="C246" s="206"/>
      <c r="D246" s="206"/>
      <c r="E246" s="206"/>
      <c r="F246" s="166" t="s">
        <v>3226</v>
      </c>
      <c r="G246" s="166" t="s">
        <v>3215</v>
      </c>
      <c r="H246" s="157" t="s">
        <v>191</v>
      </c>
      <c r="I246" s="155" t="s">
        <v>54</v>
      </c>
      <c r="J246" s="128">
        <v>2275</v>
      </c>
      <c r="K246" s="199">
        <v>1703</v>
      </c>
      <c r="L246" s="199">
        <v>5650</v>
      </c>
      <c r="M246" s="199">
        <f t="shared" si="3"/>
        <v>9621950</v>
      </c>
      <c r="N246" s="157" t="s">
        <v>1893</v>
      </c>
      <c r="O246" s="157" t="s">
        <v>1976</v>
      </c>
      <c r="P246" s="205"/>
      <c r="Q246" s="205"/>
      <c r="R246" s="205"/>
      <c r="S246" s="206"/>
    </row>
    <row r="247" spans="1:19" ht="29.1" customHeight="1">
      <c r="A247" s="166">
        <v>243</v>
      </c>
      <c r="B247" s="206"/>
      <c r="C247" s="206"/>
      <c r="D247" s="206"/>
      <c r="E247" s="206"/>
      <c r="F247" s="166" t="s">
        <v>3226</v>
      </c>
      <c r="G247" s="166" t="s">
        <v>3215</v>
      </c>
      <c r="H247" s="158" t="s">
        <v>421</v>
      </c>
      <c r="I247" s="155" t="s">
        <v>119</v>
      </c>
      <c r="J247" s="128">
        <v>314</v>
      </c>
      <c r="K247" s="199">
        <v>201</v>
      </c>
      <c r="L247" s="199">
        <v>1510</v>
      </c>
      <c r="M247" s="199">
        <f t="shared" si="3"/>
        <v>303510</v>
      </c>
      <c r="N247" s="157" t="s">
        <v>1821</v>
      </c>
      <c r="O247" s="157">
        <v>0</v>
      </c>
      <c r="P247" s="205"/>
      <c r="Q247" s="205"/>
      <c r="R247" s="205"/>
      <c r="S247" s="206"/>
    </row>
    <row r="248" spans="1:19" ht="29.1" customHeight="1">
      <c r="A248" s="166">
        <v>244</v>
      </c>
      <c r="B248" s="206"/>
      <c r="C248" s="206"/>
      <c r="D248" s="206"/>
      <c r="E248" s="206"/>
      <c r="F248" s="166" t="s">
        <v>3226</v>
      </c>
      <c r="G248" s="166" t="s">
        <v>3215</v>
      </c>
      <c r="H248" s="158" t="s">
        <v>388</v>
      </c>
      <c r="I248" s="155" t="s">
        <v>55</v>
      </c>
      <c r="J248" s="128">
        <v>44</v>
      </c>
      <c r="K248" s="128">
        <v>44</v>
      </c>
      <c r="L248" s="199">
        <v>5290</v>
      </c>
      <c r="M248" s="199">
        <f t="shared" si="3"/>
        <v>232760</v>
      </c>
      <c r="N248" s="157" t="s">
        <v>3179</v>
      </c>
      <c r="O248" s="157">
        <v>0</v>
      </c>
      <c r="P248" s="205"/>
      <c r="Q248" s="205"/>
      <c r="R248" s="205"/>
      <c r="S248" s="206"/>
    </row>
    <row r="249" spans="1:19" ht="29.1" customHeight="1">
      <c r="A249" s="166">
        <v>245</v>
      </c>
      <c r="B249" s="206"/>
      <c r="C249" s="206"/>
      <c r="D249" s="206"/>
      <c r="E249" s="206"/>
      <c r="F249" s="166" t="s">
        <v>3226</v>
      </c>
      <c r="G249" s="166" t="s">
        <v>3215</v>
      </c>
      <c r="H249" s="158" t="s">
        <v>389</v>
      </c>
      <c r="I249" s="155" t="s">
        <v>55</v>
      </c>
      <c r="J249" s="128">
        <v>1270</v>
      </c>
      <c r="K249" s="199">
        <v>774</v>
      </c>
      <c r="L249" s="199">
        <v>5290</v>
      </c>
      <c r="M249" s="199">
        <f t="shared" si="3"/>
        <v>4094460</v>
      </c>
      <c r="N249" s="157" t="s">
        <v>2406</v>
      </c>
      <c r="O249" s="157" t="s">
        <v>2592</v>
      </c>
      <c r="P249" s="205"/>
      <c r="Q249" s="205"/>
      <c r="R249" s="205"/>
      <c r="S249" s="206"/>
    </row>
    <row r="250" spans="1:19" ht="29.1" customHeight="1">
      <c r="A250" s="166">
        <v>246</v>
      </c>
      <c r="B250" s="206"/>
      <c r="C250" s="206"/>
      <c r="D250" s="206"/>
      <c r="E250" s="206"/>
      <c r="F250" s="166" t="s">
        <v>3226</v>
      </c>
      <c r="G250" s="166" t="s">
        <v>3215</v>
      </c>
      <c r="H250" s="158" t="s">
        <v>386</v>
      </c>
      <c r="I250" s="155" t="s">
        <v>55</v>
      </c>
      <c r="J250" s="128">
        <v>1322</v>
      </c>
      <c r="K250" s="199">
        <v>1151</v>
      </c>
      <c r="L250" s="199">
        <v>5290</v>
      </c>
      <c r="M250" s="199">
        <f t="shared" si="3"/>
        <v>6088790</v>
      </c>
      <c r="N250" s="157" t="s">
        <v>2406</v>
      </c>
      <c r="O250" s="157" t="s">
        <v>2592</v>
      </c>
      <c r="P250" s="205"/>
      <c r="Q250" s="205"/>
      <c r="R250" s="205"/>
      <c r="S250" s="206"/>
    </row>
    <row r="251" spans="1:19" ht="29.1" customHeight="1">
      <c r="A251" s="166">
        <v>247</v>
      </c>
      <c r="B251" s="206"/>
      <c r="C251" s="206"/>
      <c r="D251" s="206"/>
      <c r="E251" s="206"/>
      <c r="F251" s="166" t="s">
        <v>3226</v>
      </c>
      <c r="G251" s="166" t="s">
        <v>3215</v>
      </c>
      <c r="H251" s="158" t="s">
        <v>387</v>
      </c>
      <c r="I251" s="155" t="s">
        <v>55</v>
      </c>
      <c r="J251" s="128">
        <v>1414</v>
      </c>
      <c r="K251" s="199">
        <v>1145</v>
      </c>
      <c r="L251" s="199">
        <v>5290</v>
      </c>
      <c r="M251" s="199">
        <f t="shared" si="3"/>
        <v>6057050</v>
      </c>
      <c r="N251" s="157" t="s">
        <v>2503</v>
      </c>
      <c r="O251" s="157" t="s">
        <v>2666</v>
      </c>
      <c r="P251" s="205"/>
      <c r="Q251" s="205"/>
      <c r="R251" s="205"/>
      <c r="S251" s="206"/>
    </row>
    <row r="252" spans="1:19" ht="29.1" customHeight="1">
      <c r="A252" s="166">
        <v>248</v>
      </c>
      <c r="B252" s="206"/>
      <c r="C252" s="206"/>
      <c r="D252" s="206"/>
      <c r="E252" s="206"/>
      <c r="F252" s="166" t="s">
        <v>3226</v>
      </c>
      <c r="G252" s="166" t="s">
        <v>3215</v>
      </c>
      <c r="H252" s="157" t="s">
        <v>187</v>
      </c>
      <c r="I252" s="155" t="s">
        <v>119</v>
      </c>
      <c r="J252" s="128">
        <v>7</v>
      </c>
      <c r="K252" s="199">
        <v>4</v>
      </c>
      <c r="L252" s="199">
        <v>1410</v>
      </c>
      <c r="M252" s="199">
        <f t="shared" si="3"/>
        <v>5640</v>
      </c>
      <c r="N252" s="157" t="s">
        <v>3190</v>
      </c>
      <c r="O252" s="157">
        <v>0</v>
      </c>
      <c r="P252" s="205"/>
      <c r="Q252" s="205"/>
      <c r="R252" s="205"/>
      <c r="S252" s="206"/>
    </row>
    <row r="253" spans="1:19" ht="29.1" customHeight="1">
      <c r="A253" s="166">
        <v>249</v>
      </c>
      <c r="B253" s="206"/>
      <c r="C253" s="206"/>
      <c r="D253" s="206"/>
      <c r="E253" s="206"/>
      <c r="F253" s="166" t="s">
        <v>3226</v>
      </c>
      <c r="G253" s="166" t="s">
        <v>3215</v>
      </c>
      <c r="H253" s="157" t="s">
        <v>184</v>
      </c>
      <c r="I253" s="155" t="s">
        <v>119</v>
      </c>
      <c r="J253" s="128">
        <v>714</v>
      </c>
      <c r="K253" s="199">
        <v>73</v>
      </c>
      <c r="L253" s="199">
        <v>1410</v>
      </c>
      <c r="M253" s="199">
        <f t="shared" si="3"/>
        <v>102930</v>
      </c>
      <c r="N253" s="157" t="s">
        <v>2550</v>
      </c>
      <c r="O253" s="157">
        <v>341</v>
      </c>
      <c r="P253" s="205"/>
      <c r="Q253" s="205"/>
      <c r="R253" s="205"/>
      <c r="S253" s="206"/>
    </row>
    <row r="254" spans="1:19" ht="29.1" customHeight="1">
      <c r="A254" s="166">
        <v>250</v>
      </c>
      <c r="B254" s="206"/>
      <c r="C254" s="206"/>
      <c r="D254" s="206"/>
      <c r="E254" s="206"/>
      <c r="F254" s="166" t="s">
        <v>3226</v>
      </c>
      <c r="G254" s="166" t="s">
        <v>3215</v>
      </c>
      <c r="H254" s="157" t="s">
        <v>186</v>
      </c>
      <c r="I254" s="155" t="s">
        <v>119</v>
      </c>
      <c r="J254" s="128">
        <v>276</v>
      </c>
      <c r="K254" s="199">
        <v>127</v>
      </c>
      <c r="L254" s="199">
        <v>1410</v>
      </c>
      <c r="M254" s="199">
        <f t="shared" si="3"/>
        <v>179070</v>
      </c>
      <c r="N254" s="157" t="s">
        <v>3190</v>
      </c>
      <c r="O254" s="157">
        <v>0</v>
      </c>
      <c r="P254" s="205"/>
      <c r="Q254" s="205"/>
      <c r="R254" s="205"/>
      <c r="S254" s="206"/>
    </row>
    <row r="255" spans="1:19" ht="29.1" customHeight="1">
      <c r="A255" s="166">
        <v>251</v>
      </c>
      <c r="B255" s="206"/>
      <c r="C255" s="206"/>
      <c r="D255" s="206"/>
      <c r="E255" s="206"/>
      <c r="F255" s="166" t="s">
        <v>3226</v>
      </c>
      <c r="G255" s="166" t="s">
        <v>3215</v>
      </c>
      <c r="H255" s="158" t="s">
        <v>397</v>
      </c>
      <c r="I255" s="155" t="s">
        <v>55</v>
      </c>
      <c r="J255" s="128">
        <v>1461</v>
      </c>
      <c r="K255" s="199">
        <v>1371</v>
      </c>
      <c r="L255" s="199">
        <v>5290</v>
      </c>
      <c r="M255" s="199">
        <f t="shared" si="3"/>
        <v>7252590</v>
      </c>
      <c r="N255" s="157" t="s">
        <v>2564</v>
      </c>
      <c r="O255" s="157" t="s">
        <v>2565</v>
      </c>
      <c r="P255" s="205"/>
      <c r="Q255" s="205"/>
      <c r="R255" s="205"/>
      <c r="S255" s="206"/>
    </row>
    <row r="256" spans="1:19" ht="29.1" customHeight="1">
      <c r="A256" s="166">
        <v>252</v>
      </c>
      <c r="B256" s="206"/>
      <c r="C256" s="206"/>
      <c r="D256" s="206"/>
      <c r="E256" s="206"/>
      <c r="F256" s="166" t="s">
        <v>3226</v>
      </c>
      <c r="G256" s="166" t="s">
        <v>3215</v>
      </c>
      <c r="H256" s="158" t="s">
        <v>390</v>
      </c>
      <c r="I256" s="155" t="s">
        <v>55</v>
      </c>
      <c r="J256" s="128">
        <v>1896</v>
      </c>
      <c r="K256" s="199">
        <v>978</v>
      </c>
      <c r="L256" s="199">
        <v>4770</v>
      </c>
      <c r="M256" s="199">
        <f t="shared" si="3"/>
        <v>4665060</v>
      </c>
      <c r="N256" s="157" t="s">
        <v>2580</v>
      </c>
      <c r="O256" s="157" t="s">
        <v>2581</v>
      </c>
      <c r="P256" s="205"/>
      <c r="Q256" s="205"/>
      <c r="R256" s="205"/>
      <c r="S256" s="206"/>
    </row>
    <row r="257" spans="1:19" ht="29.1" customHeight="1">
      <c r="A257" s="166">
        <v>253</v>
      </c>
      <c r="B257" s="206"/>
      <c r="C257" s="206"/>
      <c r="D257" s="206"/>
      <c r="E257" s="206"/>
      <c r="F257" s="166" t="s">
        <v>3226</v>
      </c>
      <c r="G257" s="166" t="s">
        <v>3215</v>
      </c>
      <c r="H257" s="158" t="s">
        <v>391</v>
      </c>
      <c r="I257" s="155" t="s">
        <v>55</v>
      </c>
      <c r="J257" s="128">
        <v>1740</v>
      </c>
      <c r="K257" s="199">
        <v>916</v>
      </c>
      <c r="L257" s="199">
        <v>4770</v>
      </c>
      <c r="M257" s="199">
        <f t="shared" si="3"/>
        <v>4369320</v>
      </c>
      <c r="N257" s="157" t="s">
        <v>2667</v>
      </c>
      <c r="O257" s="157" t="s">
        <v>2668</v>
      </c>
      <c r="P257" s="205"/>
      <c r="Q257" s="205"/>
      <c r="R257" s="205"/>
      <c r="S257" s="206"/>
    </row>
    <row r="258" spans="1:19" ht="29.1" customHeight="1">
      <c r="A258" s="166">
        <v>254</v>
      </c>
      <c r="B258" s="206"/>
      <c r="C258" s="206"/>
      <c r="D258" s="206"/>
      <c r="E258" s="206"/>
      <c r="F258" s="166" t="s">
        <v>3226</v>
      </c>
      <c r="G258" s="166" t="s">
        <v>3215</v>
      </c>
      <c r="H258" s="158" t="s">
        <v>392</v>
      </c>
      <c r="I258" s="155" t="s">
        <v>55</v>
      </c>
      <c r="J258" s="128">
        <v>1378</v>
      </c>
      <c r="K258" s="199">
        <v>712</v>
      </c>
      <c r="L258" s="199">
        <v>4770</v>
      </c>
      <c r="M258" s="199">
        <f t="shared" si="3"/>
        <v>3396240</v>
      </c>
      <c r="N258" s="157" t="s">
        <v>2667</v>
      </c>
      <c r="O258" s="157" t="s">
        <v>2668</v>
      </c>
      <c r="P258" s="205"/>
      <c r="Q258" s="205"/>
      <c r="R258" s="205"/>
      <c r="S258" s="206"/>
    </row>
    <row r="259" spans="1:19" ht="29.1" customHeight="1">
      <c r="A259" s="166">
        <v>255</v>
      </c>
      <c r="B259" s="206"/>
      <c r="C259" s="206"/>
      <c r="D259" s="206"/>
      <c r="E259" s="206"/>
      <c r="F259" s="166" t="s">
        <v>3226</v>
      </c>
      <c r="G259" s="166" t="s">
        <v>3215</v>
      </c>
      <c r="H259" s="158" t="s">
        <v>393</v>
      </c>
      <c r="I259" s="155" t="s">
        <v>55</v>
      </c>
      <c r="J259" s="128">
        <v>1220</v>
      </c>
      <c r="K259" s="199">
        <v>474</v>
      </c>
      <c r="L259" s="199">
        <v>4470</v>
      </c>
      <c r="M259" s="199">
        <f t="shared" si="3"/>
        <v>2118780</v>
      </c>
      <c r="N259" s="157" t="s">
        <v>2597</v>
      </c>
      <c r="O259" s="157" t="s">
        <v>2669</v>
      </c>
      <c r="P259" s="205"/>
      <c r="Q259" s="205"/>
      <c r="R259" s="205"/>
      <c r="S259" s="206"/>
    </row>
    <row r="260" spans="1:19" ht="29.1" customHeight="1">
      <c r="A260" s="166">
        <v>256</v>
      </c>
      <c r="B260" s="206"/>
      <c r="C260" s="206"/>
      <c r="D260" s="206"/>
      <c r="E260" s="206"/>
      <c r="F260" s="166" t="s">
        <v>3226</v>
      </c>
      <c r="G260" s="166" t="s">
        <v>3215</v>
      </c>
      <c r="H260" s="158" t="s">
        <v>394</v>
      </c>
      <c r="I260" s="155" t="s">
        <v>55</v>
      </c>
      <c r="J260" s="128">
        <v>1404</v>
      </c>
      <c r="K260" s="199">
        <v>551</v>
      </c>
      <c r="L260" s="199">
        <v>4300</v>
      </c>
      <c r="M260" s="199">
        <f t="shared" si="3"/>
        <v>2369300</v>
      </c>
      <c r="N260" s="157" t="s">
        <v>2597</v>
      </c>
      <c r="O260" s="157" t="s">
        <v>2669</v>
      </c>
      <c r="P260" s="205"/>
      <c r="Q260" s="205"/>
      <c r="R260" s="205"/>
      <c r="S260" s="206"/>
    </row>
    <row r="261" spans="1:19" ht="29.1" customHeight="1">
      <c r="A261" s="166">
        <v>257</v>
      </c>
      <c r="B261" s="206"/>
      <c r="C261" s="206"/>
      <c r="D261" s="206"/>
      <c r="E261" s="206"/>
      <c r="F261" s="166" t="s">
        <v>3226</v>
      </c>
      <c r="G261" s="166" t="s">
        <v>3215</v>
      </c>
      <c r="H261" s="158" t="s">
        <v>395</v>
      </c>
      <c r="I261" s="155" t="s">
        <v>55</v>
      </c>
      <c r="J261" s="128">
        <v>1679</v>
      </c>
      <c r="K261" s="199">
        <v>706</v>
      </c>
      <c r="L261" s="199">
        <v>4300</v>
      </c>
      <c r="M261" s="199">
        <f t="shared" ref="M261:M324" si="4">K261*L261</f>
        <v>3035800</v>
      </c>
      <c r="N261" s="157" t="s">
        <v>2551</v>
      </c>
      <c r="O261" s="157" t="s">
        <v>2605</v>
      </c>
      <c r="P261" s="205"/>
      <c r="Q261" s="205"/>
      <c r="R261" s="205"/>
      <c r="S261" s="206"/>
    </row>
    <row r="262" spans="1:19" ht="29.1" customHeight="1">
      <c r="A262" s="166">
        <v>258</v>
      </c>
      <c r="B262" s="206"/>
      <c r="C262" s="206"/>
      <c r="D262" s="206"/>
      <c r="E262" s="206"/>
      <c r="F262" s="166" t="s">
        <v>3226</v>
      </c>
      <c r="G262" s="166" t="s">
        <v>3215</v>
      </c>
      <c r="H262" s="158" t="s">
        <v>396</v>
      </c>
      <c r="I262" s="155" t="s">
        <v>55</v>
      </c>
      <c r="J262" s="128">
        <v>1398</v>
      </c>
      <c r="K262" s="199">
        <v>499</v>
      </c>
      <c r="L262" s="199">
        <v>4470</v>
      </c>
      <c r="M262" s="199">
        <f t="shared" si="4"/>
        <v>2230530</v>
      </c>
      <c r="N262" s="157" t="s">
        <v>2551</v>
      </c>
      <c r="O262" s="157" t="s">
        <v>2605</v>
      </c>
      <c r="P262" s="205"/>
      <c r="Q262" s="205"/>
      <c r="R262" s="205"/>
      <c r="S262" s="206"/>
    </row>
    <row r="263" spans="1:19" ht="29.1" customHeight="1">
      <c r="A263" s="166">
        <v>259</v>
      </c>
      <c r="B263" s="206"/>
      <c r="C263" s="206"/>
      <c r="D263" s="206"/>
      <c r="E263" s="206"/>
      <c r="F263" s="166" t="s">
        <v>3226</v>
      </c>
      <c r="G263" s="166" t="s">
        <v>3215</v>
      </c>
      <c r="H263" s="158" t="s">
        <v>400</v>
      </c>
      <c r="I263" s="155" t="s">
        <v>55</v>
      </c>
      <c r="J263" s="128">
        <v>1423</v>
      </c>
      <c r="K263" s="199">
        <v>332</v>
      </c>
      <c r="L263" s="199">
        <v>4470</v>
      </c>
      <c r="M263" s="199">
        <f t="shared" si="4"/>
        <v>1484040</v>
      </c>
      <c r="N263" s="157" t="s">
        <v>2404</v>
      </c>
      <c r="O263" s="157">
        <v>337</v>
      </c>
      <c r="P263" s="205"/>
      <c r="Q263" s="205"/>
      <c r="R263" s="205"/>
      <c r="S263" s="206"/>
    </row>
    <row r="264" spans="1:19" ht="29.1" customHeight="1">
      <c r="A264" s="166">
        <v>260</v>
      </c>
      <c r="B264" s="206"/>
      <c r="C264" s="206"/>
      <c r="D264" s="206"/>
      <c r="E264" s="206"/>
      <c r="F264" s="166" t="s">
        <v>3226</v>
      </c>
      <c r="G264" s="166" t="s">
        <v>3215</v>
      </c>
      <c r="H264" s="158" t="s">
        <v>398</v>
      </c>
      <c r="I264" s="155" t="s">
        <v>55</v>
      </c>
      <c r="J264" s="128">
        <v>1522</v>
      </c>
      <c r="K264" s="199">
        <v>274</v>
      </c>
      <c r="L264" s="199">
        <v>4300</v>
      </c>
      <c r="M264" s="199">
        <f t="shared" si="4"/>
        <v>1178200</v>
      </c>
      <c r="N264" s="157" t="s">
        <v>2404</v>
      </c>
      <c r="O264" s="157">
        <v>337</v>
      </c>
      <c r="P264" s="205"/>
      <c r="Q264" s="205"/>
      <c r="R264" s="205"/>
      <c r="S264" s="206"/>
    </row>
    <row r="265" spans="1:19" ht="29.1" customHeight="1">
      <c r="A265" s="166">
        <v>261</v>
      </c>
      <c r="B265" s="206"/>
      <c r="C265" s="206"/>
      <c r="D265" s="206"/>
      <c r="E265" s="206"/>
      <c r="F265" s="166" t="s">
        <v>3226</v>
      </c>
      <c r="G265" s="166" t="s">
        <v>3215</v>
      </c>
      <c r="H265" s="158" t="s">
        <v>399</v>
      </c>
      <c r="I265" s="155" t="s">
        <v>55</v>
      </c>
      <c r="J265" s="128">
        <v>2150</v>
      </c>
      <c r="K265" s="199">
        <v>83</v>
      </c>
      <c r="L265" s="199">
        <v>4300</v>
      </c>
      <c r="M265" s="199">
        <f t="shared" si="4"/>
        <v>356900</v>
      </c>
      <c r="N265" s="157" t="s">
        <v>2589</v>
      </c>
      <c r="O265" s="157">
        <v>247</v>
      </c>
      <c r="P265" s="205"/>
      <c r="Q265" s="205"/>
      <c r="R265" s="205"/>
      <c r="S265" s="206"/>
    </row>
    <row r="266" spans="1:19" ht="29.1" customHeight="1">
      <c r="A266" s="166">
        <v>262</v>
      </c>
      <c r="B266" s="206"/>
      <c r="C266" s="206"/>
      <c r="D266" s="206"/>
      <c r="E266" s="206"/>
      <c r="F266" s="166" t="s">
        <v>3226</v>
      </c>
      <c r="G266" s="166" t="s">
        <v>3215</v>
      </c>
      <c r="H266" s="157" t="s">
        <v>183</v>
      </c>
      <c r="I266" s="155" t="s">
        <v>54</v>
      </c>
      <c r="J266" s="128">
        <v>641</v>
      </c>
      <c r="K266" s="199">
        <v>641</v>
      </c>
      <c r="L266" s="199">
        <v>3320</v>
      </c>
      <c r="M266" s="199">
        <f t="shared" si="4"/>
        <v>2128120</v>
      </c>
      <c r="N266" s="157" t="s">
        <v>2585</v>
      </c>
      <c r="O266" s="157" t="s">
        <v>2587</v>
      </c>
      <c r="P266" s="205"/>
      <c r="Q266" s="205"/>
      <c r="R266" s="205"/>
      <c r="S266" s="206"/>
    </row>
    <row r="267" spans="1:19" ht="29.1" customHeight="1">
      <c r="A267" s="166">
        <v>263</v>
      </c>
      <c r="B267" s="206"/>
      <c r="C267" s="206"/>
      <c r="D267" s="206"/>
      <c r="E267" s="206"/>
      <c r="F267" s="166" t="s">
        <v>3226</v>
      </c>
      <c r="G267" s="166" t="s">
        <v>3215</v>
      </c>
      <c r="H267" s="157" t="s">
        <v>181</v>
      </c>
      <c r="I267" s="155" t="s">
        <v>182</v>
      </c>
      <c r="J267" s="128">
        <v>598</v>
      </c>
      <c r="K267" s="199">
        <v>598</v>
      </c>
      <c r="L267" s="199">
        <v>4600</v>
      </c>
      <c r="M267" s="199">
        <f t="shared" si="4"/>
        <v>2750800</v>
      </c>
      <c r="N267" s="157" t="s">
        <v>2585</v>
      </c>
      <c r="O267" s="157" t="s">
        <v>2586</v>
      </c>
      <c r="P267" s="205"/>
      <c r="Q267" s="205"/>
      <c r="R267" s="205"/>
      <c r="S267" s="206"/>
    </row>
    <row r="268" spans="1:19" ht="29.1" customHeight="1">
      <c r="A268" s="166">
        <v>264</v>
      </c>
      <c r="B268" s="206"/>
      <c r="C268" s="206"/>
      <c r="D268" s="206"/>
      <c r="E268" s="206"/>
      <c r="F268" s="166" t="s">
        <v>3226</v>
      </c>
      <c r="G268" s="166" t="s">
        <v>3215</v>
      </c>
      <c r="H268" s="158" t="s">
        <v>437</v>
      </c>
      <c r="I268" s="155" t="s">
        <v>109</v>
      </c>
      <c r="J268" s="128">
        <v>376</v>
      </c>
      <c r="K268" s="128">
        <v>376</v>
      </c>
      <c r="L268" s="128">
        <v>3050</v>
      </c>
      <c r="M268" s="199">
        <f t="shared" si="4"/>
        <v>1146800</v>
      </c>
      <c r="N268" s="157" t="s">
        <v>1820</v>
      </c>
      <c r="O268" s="157">
        <v>0</v>
      </c>
      <c r="P268" s="205"/>
      <c r="Q268" s="205"/>
      <c r="R268" s="205"/>
      <c r="S268" s="206"/>
    </row>
    <row r="269" spans="1:19" ht="29.1" customHeight="1">
      <c r="A269" s="166">
        <v>265</v>
      </c>
      <c r="B269" s="206"/>
      <c r="C269" s="206"/>
      <c r="D269" s="206"/>
      <c r="E269" s="206"/>
      <c r="F269" s="166" t="s">
        <v>3226</v>
      </c>
      <c r="G269" s="166" t="s">
        <v>3215</v>
      </c>
      <c r="H269" s="158" t="s">
        <v>433</v>
      </c>
      <c r="I269" s="155" t="s">
        <v>109</v>
      </c>
      <c r="J269" s="128">
        <v>397</v>
      </c>
      <c r="K269" s="128">
        <v>397</v>
      </c>
      <c r="L269" s="128">
        <v>3050</v>
      </c>
      <c r="M269" s="199">
        <f t="shared" si="4"/>
        <v>1210850</v>
      </c>
      <c r="N269" s="157" t="s">
        <v>2682</v>
      </c>
      <c r="O269" s="157">
        <v>334</v>
      </c>
      <c r="P269" s="205"/>
      <c r="Q269" s="205"/>
      <c r="R269" s="205"/>
      <c r="S269" s="206"/>
    </row>
    <row r="270" spans="1:19" ht="29.1" customHeight="1">
      <c r="A270" s="166">
        <v>266</v>
      </c>
      <c r="B270" s="206"/>
      <c r="C270" s="206"/>
      <c r="D270" s="206"/>
      <c r="E270" s="206"/>
      <c r="F270" s="166" t="s">
        <v>3226</v>
      </c>
      <c r="G270" s="166" t="s">
        <v>3215</v>
      </c>
      <c r="H270" s="158" t="s">
        <v>371</v>
      </c>
      <c r="I270" s="155" t="s">
        <v>119</v>
      </c>
      <c r="J270" s="128">
        <v>156</v>
      </c>
      <c r="K270" s="199">
        <v>156</v>
      </c>
      <c r="L270" s="199">
        <v>18100</v>
      </c>
      <c r="M270" s="199">
        <f t="shared" si="4"/>
        <v>2823600</v>
      </c>
      <c r="N270" s="157" t="s">
        <v>3190</v>
      </c>
      <c r="O270" s="157">
        <v>0</v>
      </c>
      <c r="P270" s="205"/>
      <c r="Q270" s="205"/>
      <c r="R270" s="205"/>
      <c r="S270" s="206"/>
    </row>
    <row r="271" spans="1:19" ht="29.1" customHeight="1">
      <c r="A271" s="166">
        <v>267</v>
      </c>
      <c r="B271" s="206"/>
      <c r="C271" s="206"/>
      <c r="D271" s="206"/>
      <c r="E271" s="206"/>
      <c r="F271" s="166" t="s">
        <v>3226</v>
      </c>
      <c r="G271" s="166" t="s">
        <v>3215</v>
      </c>
      <c r="H271" s="157" t="s">
        <v>180</v>
      </c>
      <c r="I271" s="155" t="s">
        <v>54</v>
      </c>
      <c r="J271" s="128">
        <v>182</v>
      </c>
      <c r="K271" s="128">
        <v>182</v>
      </c>
      <c r="L271" s="128">
        <v>2950</v>
      </c>
      <c r="M271" s="199">
        <f t="shared" si="4"/>
        <v>536900</v>
      </c>
      <c r="N271" s="157" t="s">
        <v>2577</v>
      </c>
      <c r="O271" s="157">
        <v>0</v>
      </c>
      <c r="P271" s="205"/>
      <c r="Q271" s="205"/>
      <c r="R271" s="205"/>
      <c r="S271" s="206"/>
    </row>
    <row r="272" spans="1:19" ht="29.1" customHeight="1">
      <c r="A272" s="166">
        <v>268</v>
      </c>
      <c r="B272" s="206"/>
      <c r="C272" s="206"/>
      <c r="D272" s="206"/>
      <c r="E272" s="206"/>
      <c r="F272" s="166" t="s">
        <v>3226</v>
      </c>
      <c r="G272" s="166" t="s">
        <v>3215</v>
      </c>
      <c r="H272" s="157" t="s">
        <v>212</v>
      </c>
      <c r="I272" s="155" t="s">
        <v>54</v>
      </c>
      <c r="J272" s="128">
        <v>119</v>
      </c>
      <c r="K272" s="199">
        <v>103</v>
      </c>
      <c r="L272" s="199">
        <v>5650</v>
      </c>
      <c r="M272" s="199">
        <f t="shared" si="4"/>
        <v>581950</v>
      </c>
      <c r="N272" s="157" t="s">
        <v>2388</v>
      </c>
      <c r="O272" s="157" t="s">
        <v>2606</v>
      </c>
      <c r="P272" s="205"/>
      <c r="Q272" s="205"/>
      <c r="R272" s="205"/>
      <c r="S272" s="206"/>
    </row>
    <row r="273" spans="1:19" ht="29.1" customHeight="1">
      <c r="A273" s="166">
        <v>269</v>
      </c>
      <c r="B273" s="206"/>
      <c r="C273" s="206"/>
      <c r="D273" s="206"/>
      <c r="E273" s="206"/>
      <c r="F273" s="166" t="s">
        <v>3226</v>
      </c>
      <c r="G273" s="166" t="s">
        <v>3215</v>
      </c>
      <c r="H273" s="157" t="s">
        <v>210</v>
      </c>
      <c r="I273" s="155" t="s">
        <v>119</v>
      </c>
      <c r="J273" s="128">
        <v>30</v>
      </c>
      <c r="K273" s="128">
        <v>30</v>
      </c>
      <c r="L273" s="128">
        <v>1510</v>
      </c>
      <c r="M273" s="199">
        <f t="shared" si="4"/>
        <v>45300</v>
      </c>
      <c r="N273" s="157" t="s">
        <v>3190</v>
      </c>
      <c r="O273" s="157">
        <v>0</v>
      </c>
      <c r="P273" s="205"/>
      <c r="Q273" s="205"/>
      <c r="R273" s="205"/>
      <c r="S273" s="206"/>
    </row>
    <row r="274" spans="1:19" ht="29.1" customHeight="1">
      <c r="A274" s="166">
        <v>270</v>
      </c>
      <c r="B274" s="206"/>
      <c r="C274" s="206"/>
      <c r="D274" s="206"/>
      <c r="E274" s="206"/>
      <c r="F274" s="166" t="s">
        <v>3226</v>
      </c>
      <c r="G274" s="166" t="s">
        <v>3215</v>
      </c>
      <c r="H274" s="157" t="s">
        <v>206</v>
      </c>
      <c r="I274" s="155" t="s">
        <v>166</v>
      </c>
      <c r="J274" s="128">
        <v>141</v>
      </c>
      <c r="K274" s="199">
        <v>38</v>
      </c>
      <c r="L274" s="199">
        <v>1510</v>
      </c>
      <c r="M274" s="199">
        <f t="shared" si="4"/>
        <v>57380</v>
      </c>
      <c r="N274" s="157" t="s">
        <v>2554</v>
      </c>
      <c r="O274" s="157">
        <v>339</v>
      </c>
      <c r="P274" s="205"/>
      <c r="Q274" s="205"/>
      <c r="R274" s="205"/>
      <c r="S274" s="206"/>
    </row>
    <row r="275" spans="1:19" ht="29.1" customHeight="1">
      <c r="A275" s="166">
        <v>271</v>
      </c>
      <c r="B275" s="206"/>
      <c r="C275" s="206"/>
      <c r="D275" s="206"/>
      <c r="E275" s="206"/>
      <c r="F275" s="166" t="s">
        <v>3226</v>
      </c>
      <c r="G275" s="166" t="s">
        <v>3215</v>
      </c>
      <c r="H275" s="157" t="s">
        <v>208</v>
      </c>
      <c r="I275" s="155" t="s">
        <v>119</v>
      </c>
      <c r="J275" s="128">
        <v>26</v>
      </c>
      <c r="K275" s="128">
        <v>26</v>
      </c>
      <c r="L275" s="128">
        <v>1510</v>
      </c>
      <c r="M275" s="199">
        <f t="shared" si="4"/>
        <v>39260</v>
      </c>
      <c r="N275" s="157" t="s">
        <v>3190</v>
      </c>
      <c r="O275" s="157">
        <v>0</v>
      </c>
      <c r="P275" s="205"/>
      <c r="Q275" s="205"/>
      <c r="R275" s="205"/>
      <c r="S275" s="206"/>
    </row>
    <row r="276" spans="1:19" ht="29.1" customHeight="1">
      <c r="A276" s="166">
        <v>272</v>
      </c>
      <c r="B276" s="206"/>
      <c r="C276" s="206"/>
      <c r="D276" s="206"/>
      <c r="E276" s="206"/>
      <c r="F276" s="166" t="s">
        <v>3226</v>
      </c>
      <c r="G276" s="166" t="s">
        <v>3215</v>
      </c>
      <c r="H276" s="157" t="s">
        <v>205</v>
      </c>
      <c r="I276" s="155" t="s">
        <v>119</v>
      </c>
      <c r="J276" s="128">
        <v>159</v>
      </c>
      <c r="K276" s="128">
        <v>159</v>
      </c>
      <c r="L276" s="128">
        <v>1510</v>
      </c>
      <c r="M276" s="199">
        <f t="shared" si="4"/>
        <v>240090</v>
      </c>
      <c r="N276" s="157" t="s">
        <v>3190</v>
      </c>
      <c r="O276" s="157">
        <v>0</v>
      </c>
      <c r="P276" s="205"/>
      <c r="Q276" s="205"/>
      <c r="R276" s="205"/>
      <c r="S276" s="206"/>
    </row>
    <row r="277" spans="1:19" ht="29.1" customHeight="1">
      <c r="A277" s="166">
        <v>273</v>
      </c>
      <c r="B277" s="206"/>
      <c r="C277" s="206"/>
      <c r="D277" s="206"/>
      <c r="E277" s="206"/>
      <c r="F277" s="166" t="s">
        <v>3226</v>
      </c>
      <c r="G277" s="166" t="s">
        <v>3215</v>
      </c>
      <c r="H277" s="157" t="s">
        <v>209</v>
      </c>
      <c r="I277" s="155" t="s">
        <v>119</v>
      </c>
      <c r="J277" s="128">
        <v>5</v>
      </c>
      <c r="K277" s="128">
        <v>5</v>
      </c>
      <c r="L277" s="128">
        <v>1510</v>
      </c>
      <c r="M277" s="199">
        <f t="shared" si="4"/>
        <v>7550</v>
      </c>
      <c r="N277" s="157" t="s">
        <v>3190</v>
      </c>
      <c r="O277" s="157">
        <v>0</v>
      </c>
      <c r="P277" s="205"/>
      <c r="Q277" s="205"/>
      <c r="R277" s="205"/>
      <c r="S277" s="206"/>
    </row>
    <row r="278" spans="1:19" ht="29.1" customHeight="1">
      <c r="A278" s="166">
        <v>274</v>
      </c>
      <c r="B278" s="206"/>
      <c r="C278" s="206"/>
      <c r="D278" s="206"/>
      <c r="E278" s="206"/>
      <c r="F278" s="166" t="s">
        <v>3226</v>
      </c>
      <c r="G278" s="166" t="s">
        <v>3215</v>
      </c>
      <c r="H278" s="157" t="s">
        <v>203</v>
      </c>
      <c r="I278" s="155" t="s">
        <v>119</v>
      </c>
      <c r="J278" s="128">
        <v>8</v>
      </c>
      <c r="K278" s="199">
        <v>8</v>
      </c>
      <c r="L278" s="199">
        <v>1510</v>
      </c>
      <c r="M278" s="199">
        <f t="shared" si="4"/>
        <v>12080</v>
      </c>
      <c r="N278" s="157" t="s">
        <v>3190</v>
      </c>
      <c r="O278" s="157">
        <v>0</v>
      </c>
      <c r="P278" s="205"/>
      <c r="Q278" s="205"/>
      <c r="R278" s="205"/>
      <c r="S278" s="206"/>
    </row>
    <row r="279" spans="1:19" ht="29.1" customHeight="1">
      <c r="A279" s="166">
        <v>275</v>
      </c>
      <c r="B279" s="206"/>
      <c r="C279" s="206"/>
      <c r="D279" s="206"/>
      <c r="E279" s="206"/>
      <c r="F279" s="166" t="s">
        <v>3226</v>
      </c>
      <c r="G279" s="166" t="s">
        <v>3215</v>
      </c>
      <c r="H279" s="157" t="s">
        <v>199</v>
      </c>
      <c r="I279" s="155" t="s">
        <v>119</v>
      </c>
      <c r="J279" s="128">
        <v>10</v>
      </c>
      <c r="K279" s="199">
        <v>10</v>
      </c>
      <c r="L279" s="199">
        <v>1510</v>
      </c>
      <c r="M279" s="199">
        <f t="shared" si="4"/>
        <v>15100</v>
      </c>
      <c r="N279" s="157" t="s">
        <v>3190</v>
      </c>
      <c r="O279" s="157">
        <v>0</v>
      </c>
      <c r="P279" s="205"/>
      <c r="Q279" s="205"/>
      <c r="R279" s="205"/>
      <c r="S279" s="206"/>
    </row>
    <row r="280" spans="1:19" ht="29.1" customHeight="1">
      <c r="A280" s="166">
        <v>276</v>
      </c>
      <c r="B280" s="206"/>
      <c r="C280" s="206"/>
      <c r="D280" s="206"/>
      <c r="E280" s="206"/>
      <c r="F280" s="166" t="s">
        <v>3226</v>
      </c>
      <c r="G280" s="166" t="s">
        <v>3215</v>
      </c>
      <c r="H280" s="157" t="s">
        <v>196</v>
      </c>
      <c r="I280" s="155" t="s">
        <v>166</v>
      </c>
      <c r="J280" s="128">
        <v>56</v>
      </c>
      <c r="K280" s="128">
        <v>56</v>
      </c>
      <c r="L280" s="128">
        <v>1510</v>
      </c>
      <c r="M280" s="199">
        <f t="shared" si="4"/>
        <v>84560</v>
      </c>
      <c r="N280" s="157" t="s">
        <v>2603</v>
      </c>
      <c r="O280" s="157">
        <v>0</v>
      </c>
      <c r="P280" s="205"/>
      <c r="Q280" s="205"/>
      <c r="R280" s="205"/>
      <c r="S280" s="206"/>
    </row>
    <row r="281" spans="1:19" ht="29.1" customHeight="1">
      <c r="A281" s="166">
        <v>277</v>
      </c>
      <c r="B281" s="206"/>
      <c r="C281" s="206"/>
      <c r="D281" s="206"/>
      <c r="E281" s="206"/>
      <c r="F281" s="166" t="s">
        <v>3226</v>
      </c>
      <c r="G281" s="166" t="s">
        <v>3215</v>
      </c>
      <c r="H281" s="157" t="s">
        <v>198</v>
      </c>
      <c r="I281" s="155" t="s">
        <v>119</v>
      </c>
      <c r="J281" s="128">
        <v>417</v>
      </c>
      <c r="K281" s="128">
        <v>417</v>
      </c>
      <c r="L281" s="128">
        <v>1510</v>
      </c>
      <c r="M281" s="199">
        <f t="shared" si="4"/>
        <v>629670</v>
      </c>
      <c r="N281" s="157" t="s">
        <v>3190</v>
      </c>
      <c r="O281" s="157">
        <v>0</v>
      </c>
      <c r="P281" s="205"/>
      <c r="Q281" s="205"/>
      <c r="R281" s="205"/>
      <c r="S281" s="206"/>
    </row>
    <row r="282" spans="1:19" ht="29.1" customHeight="1">
      <c r="A282" s="166">
        <v>278</v>
      </c>
      <c r="B282" s="206"/>
      <c r="C282" s="206"/>
      <c r="D282" s="206"/>
      <c r="E282" s="206"/>
      <c r="F282" s="166" t="s">
        <v>3226</v>
      </c>
      <c r="G282" s="166" t="s">
        <v>3215</v>
      </c>
      <c r="H282" s="157" t="s">
        <v>195</v>
      </c>
      <c r="I282" s="155" t="s">
        <v>54</v>
      </c>
      <c r="J282" s="128">
        <v>152</v>
      </c>
      <c r="K282" s="128">
        <v>152</v>
      </c>
      <c r="L282" s="128">
        <v>5650</v>
      </c>
      <c r="M282" s="199">
        <f t="shared" si="4"/>
        <v>858800</v>
      </c>
      <c r="N282" s="157" t="s">
        <v>2601</v>
      </c>
      <c r="O282" s="157" t="s">
        <v>2602</v>
      </c>
      <c r="P282" s="205"/>
      <c r="Q282" s="205"/>
      <c r="R282" s="205"/>
      <c r="S282" s="206"/>
    </row>
    <row r="283" spans="1:19" ht="29.1" customHeight="1">
      <c r="A283" s="166">
        <v>279</v>
      </c>
      <c r="B283" s="206"/>
      <c r="C283" s="206"/>
      <c r="D283" s="206"/>
      <c r="E283" s="206"/>
      <c r="F283" s="166" t="s">
        <v>3226</v>
      </c>
      <c r="G283" s="166" t="s">
        <v>3215</v>
      </c>
      <c r="H283" s="157" t="s">
        <v>200</v>
      </c>
      <c r="I283" s="155" t="s">
        <v>54</v>
      </c>
      <c r="J283" s="128">
        <v>196</v>
      </c>
      <c r="K283" s="128">
        <v>196</v>
      </c>
      <c r="L283" s="128">
        <v>5650</v>
      </c>
      <c r="M283" s="199">
        <f t="shared" si="4"/>
        <v>1107400</v>
      </c>
      <c r="N283" s="157" t="s">
        <v>2551</v>
      </c>
      <c r="O283" s="157">
        <v>156</v>
      </c>
      <c r="P283" s="205"/>
      <c r="Q283" s="205"/>
      <c r="R283" s="205"/>
      <c r="S283" s="206"/>
    </row>
    <row r="284" spans="1:19" ht="29.1" customHeight="1">
      <c r="A284" s="166">
        <v>280</v>
      </c>
      <c r="B284" s="206"/>
      <c r="C284" s="206"/>
      <c r="D284" s="206"/>
      <c r="E284" s="206"/>
      <c r="F284" s="166" t="s">
        <v>3226</v>
      </c>
      <c r="G284" s="166" t="s">
        <v>3215</v>
      </c>
      <c r="H284" s="157" t="s">
        <v>201</v>
      </c>
      <c r="I284" s="155" t="s">
        <v>166</v>
      </c>
      <c r="J284" s="128">
        <v>227</v>
      </c>
      <c r="K284" s="199">
        <v>90</v>
      </c>
      <c r="L284" s="199">
        <v>1510</v>
      </c>
      <c r="M284" s="199">
        <f t="shared" si="4"/>
        <v>135900</v>
      </c>
      <c r="N284" s="157" t="s">
        <v>2604</v>
      </c>
      <c r="O284" s="157">
        <v>0</v>
      </c>
      <c r="P284" s="205"/>
      <c r="Q284" s="205"/>
      <c r="R284" s="205"/>
      <c r="S284" s="206"/>
    </row>
    <row r="285" spans="1:19" ht="29.1" customHeight="1">
      <c r="A285" s="166">
        <v>281</v>
      </c>
      <c r="B285" s="206"/>
      <c r="C285" s="206"/>
      <c r="D285" s="206"/>
      <c r="E285" s="206"/>
      <c r="F285" s="166" t="s">
        <v>3226</v>
      </c>
      <c r="G285" s="166" t="s">
        <v>3215</v>
      </c>
      <c r="H285" s="157" t="s">
        <v>204</v>
      </c>
      <c r="I285" s="155" t="s">
        <v>54</v>
      </c>
      <c r="J285" s="128">
        <v>14</v>
      </c>
      <c r="K285" s="128">
        <v>14</v>
      </c>
      <c r="L285" s="128">
        <v>1510</v>
      </c>
      <c r="M285" s="199">
        <f t="shared" si="4"/>
        <v>21140</v>
      </c>
      <c r="N285" s="157" t="s">
        <v>3179</v>
      </c>
      <c r="O285" s="157">
        <v>0</v>
      </c>
      <c r="P285" s="205"/>
      <c r="Q285" s="205"/>
      <c r="R285" s="205"/>
      <c r="S285" s="206"/>
    </row>
    <row r="286" spans="1:19" ht="29.1" customHeight="1">
      <c r="A286" s="166">
        <v>282</v>
      </c>
      <c r="B286" s="206"/>
      <c r="C286" s="206"/>
      <c r="D286" s="206"/>
      <c r="E286" s="206"/>
      <c r="F286" s="166" t="s">
        <v>3226</v>
      </c>
      <c r="G286" s="166" t="s">
        <v>3215</v>
      </c>
      <c r="H286" s="158" t="s">
        <v>450</v>
      </c>
      <c r="I286" s="155" t="s">
        <v>109</v>
      </c>
      <c r="J286" s="128">
        <v>21</v>
      </c>
      <c r="K286" s="128">
        <v>21</v>
      </c>
      <c r="L286" s="199">
        <v>4230</v>
      </c>
      <c r="M286" s="199">
        <f t="shared" si="4"/>
        <v>88830</v>
      </c>
      <c r="N286" s="157" t="s">
        <v>2533</v>
      </c>
      <c r="O286" s="157" t="s">
        <v>2688</v>
      </c>
      <c r="P286" s="205"/>
      <c r="Q286" s="205"/>
      <c r="R286" s="205"/>
      <c r="S286" s="206"/>
    </row>
    <row r="287" spans="1:19" ht="29.1" customHeight="1">
      <c r="A287" s="166">
        <v>283</v>
      </c>
      <c r="B287" s="206"/>
      <c r="C287" s="206"/>
      <c r="D287" s="206"/>
      <c r="E287" s="206"/>
      <c r="F287" s="166" t="s">
        <v>3226</v>
      </c>
      <c r="G287" s="166" t="s">
        <v>3215</v>
      </c>
      <c r="H287" s="158" t="s">
        <v>448</v>
      </c>
      <c r="I287" s="155" t="s">
        <v>166</v>
      </c>
      <c r="J287" s="128">
        <v>694</v>
      </c>
      <c r="K287" s="199">
        <v>255</v>
      </c>
      <c r="L287" s="199">
        <v>1510</v>
      </c>
      <c r="M287" s="199">
        <f t="shared" si="4"/>
        <v>385050</v>
      </c>
      <c r="N287" s="157" t="s">
        <v>2595</v>
      </c>
      <c r="O287" s="157">
        <v>0</v>
      </c>
      <c r="P287" s="205"/>
      <c r="Q287" s="205"/>
      <c r="R287" s="205"/>
      <c r="S287" s="206"/>
    </row>
    <row r="288" spans="1:19" ht="29.1" customHeight="1">
      <c r="A288" s="166">
        <v>284</v>
      </c>
      <c r="B288" s="206"/>
      <c r="C288" s="206"/>
      <c r="D288" s="206"/>
      <c r="E288" s="206"/>
      <c r="F288" s="166" t="s">
        <v>3226</v>
      </c>
      <c r="G288" s="166" t="s">
        <v>3215</v>
      </c>
      <c r="H288" s="157" t="s">
        <v>190</v>
      </c>
      <c r="I288" s="155" t="s">
        <v>54</v>
      </c>
      <c r="J288" s="128">
        <v>426</v>
      </c>
      <c r="K288" s="199">
        <v>108</v>
      </c>
      <c r="L288" s="199">
        <v>4410</v>
      </c>
      <c r="M288" s="199">
        <f t="shared" si="4"/>
        <v>476280</v>
      </c>
      <c r="N288" s="157" t="s">
        <v>2599</v>
      </c>
      <c r="O288" s="157" t="s">
        <v>2600</v>
      </c>
      <c r="P288" s="205"/>
      <c r="Q288" s="205"/>
      <c r="R288" s="205"/>
      <c r="S288" s="206"/>
    </row>
    <row r="289" spans="1:19" ht="29.1" customHeight="1">
      <c r="A289" s="166">
        <v>285</v>
      </c>
      <c r="B289" s="206"/>
      <c r="C289" s="206"/>
      <c r="D289" s="206"/>
      <c r="E289" s="206"/>
      <c r="F289" s="166" t="s">
        <v>3226</v>
      </c>
      <c r="G289" s="166" t="s">
        <v>3215</v>
      </c>
      <c r="H289" s="157" t="s">
        <v>188</v>
      </c>
      <c r="I289" s="155" t="s">
        <v>55</v>
      </c>
      <c r="J289" s="128">
        <v>74</v>
      </c>
      <c r="K289" s="128">
        <v>74</v>
      </c>
      <c r="L289" s="128">
        <v>4600</v>
      </c>
      <c r="M289" s="199">
        <f t="shared" si="4"/>
        <v>340400</v>
      </c>
      <c r="N289" s="157" t="s">
        <v>2598</v>
      </c>
      <c r="O289" s="157">
        <v>344</v>
      </c>
      <c r="P289" s="205"/>
      <c r="Q289" s="205"/>
      <c r="R289" s="205"/>
      <c r="S289" s="206"/>
    </row>
    <row r="290" spans="1:19" ht="29.1" customHeight="1">
      <c r="A290" s="166">
        <v>286</v>
      </c>
      <c r="B290" s="206"/>
      <c r="C290" s="206"/>
      <c r="D290" s="206"/>
      <c r="E290" s="206"/>
      <c r="F290" s="166" t="s">
        <v>3226</v>
      </c>
      <c r="G290" s="166" t="s">
        <v>3215</v>
      </c>
      <c r="H290" s="157" t="s">
        <v>189</v>
      </c>
      <c r="I290" s="155" t="s">
        <v>55</v>
      </c>
      <c r="J290" s="128">
        <v>5</v>
      </c>
      <c r="K290" s="128">
        <v>5</v>
      </c>
      <c r="L290" s="128">
        <v>1510</v>
      </c>
      <c r="M290" s="199">
        <f t="shared" si="4"/>
        <v>7550</v>
      </c>
      <c r="N290" s="157" t="s">
        <v>2598</v>
      </c>
      <c r="O290" s="157">
        <v>344</v>
      </c>
      <c r="P290" s="205"/>
      <c r="Q290" s="205"/>
      <c r="R290" s="205"/>
      <c r="S290" s="206"/>
    </row>
    <row r="291" spans="1:19" ht="29.1" customHeight="1">
      <c r="A291" s="166">
        <v>287</v>
      </c>
      <c r="B291" s="206"/>
      <c r="C291" s="206"/>
      <c r="D291" s="206"/>
      <c r="E291" s="206"/>
      <c r="F291" s="166" t="s">
        <v>3226</v>
      </c>
      <c r="G291" s="166" t="s">
        <v>3215</v>
      </c>
      <c r="H291" s="158" t="s">
        <v>420</v>
      </c>
      <c r="I291" s="155" t="s">
        <v>166</v>
      </c>
      <c r="J291" s="128">
        <v>287</v>
      </c>
      <c r="K291" s="199">
        <v>12</v>
      </c>
      <c r="L291" s="199">
        <v>1510</v>
      </c>
      <c r="M291" s="199">
        <f t="shared" si="4"/>
        <v>18120</v>
      </c>
      <c r="N291" s="157" t="s">
        <v>1821</v>
      </c>
      <c r="O291" s="157">
        <v>0</v>
      </c>
      <c r="P291" s="205"/>
      <c r="Q291" s="205"/>
      <c r="R291" s="205"/>
      <c r="S291" s="206"/>
    </row>
    <row r="292" spans="1:19" ht="29.1" customHeight="1">
      <c r="A292" s="166">
        <v>288</v>
      </c>
      <c r="B292" s="206"/>
      <c r="C292" s="206"/>
      <c r="D292" s="206"/>
      <c r="E292" s="206"/>
      <c r="F292" s="166" t="s">
        <v>3226</v>
      </c>
      <c r="G292" s="166" t="s">
        <v>3215</v>
      </c>
      <c r="H292" s="158" t="s">
        <v>446</v>
      </c>
      <c r="I292" s="155" t="s">
        <v>166</v>
      </c>
      <c r="J292" s="128">
        <v>234</v>
      </c>
      <c r="K292" s="199">
        <v>52</v>
      </c>
      <c r="L292" s="199">
        <v>1510</v>
      </c>
      <c r="M292" s="199">
        <f t="shared" si="4"/>
        <v>78520</v>
      </c>
      <c r="N292" s="157" t="s">
        <v>2596</v>
      </c>
      <c r="O292" s="157">
        <v>0</v>
      </c>
      <c r="P292" s="205"/>
      <c r="Q292" s="205"/>
      <c r="R292" s="205"/>
      <c r="S292" s="206"/>
    </row>
    <row r="293" spans="1:19" ht="29.1" customHeight="1">
      <c r="A293" s="166">
        <v>289</v>
      </c>
      <c r="B293" s="206"/>
      <c r="C293" s="206"/>
      <c r="D293" s="206"/>
      <c r="E293" s="206"/>
      <c r="F293" s="166" t="s">
        <v>3226</v>
      </c>
      <c r="G293" s="166" t="s">
        <v>3215</v>
      </c>
      <c r="H293" s="158" t="s">
        <v>3102</v>
      </c>
      <c r="I293" s="155" t="s">
        <v>109</v>
      </c>
      <c r="J293" s="128">
        <v>3074</v>
      </c>
      <c r="K293" s="199">
        <v>30</v>
      </c>
      <c r="L293" s="199">
        <v>386</v>
      </c>
      <c r="M293" s="199">
        <f t="shared" si="4"/>
        <v>11580</v>
      </c>
      <c r="N293" s="157" t="s">
        <v>2662</v>
      </c>
      <c r="O293" s="157" t="s">
        <v>2677</v>
      </c>
      <c r="P293" s="205"/>
      <c r="Q293" s="205"/>
      <c r="R293" s="205"/>
      <c r="S293" s="206"/>
    </row>
    <row r="294" spans="1:19" ht="29.1" customHeight="1">
      <c r="A294" s="166">
        <v>290</v>
      </c>
      <c r="B294" s="206"/>
      <c r="C294" s="206"/>
      <c r="D294" s="206"/>
      <c r="E294" s="206"/>
      <c r="F294" s="166" t="s">
        <v>3226</v>
      </c>
      <c r="G294" s="166" t="s">
        <v>3215</v>
      </c>
      <c r="H294" s="158" t="s">
        <v>445</v>
      </c>
      <c r="I294" s="155" t="s">
        <v>109</v>
      </c>
      <c r="J294" s="128">
        <v>6843</v>
      </c>
      <c r="K294" s="199">
        <v>154</v>
      </c>
      <c r="L294" s="199">
        <v>315</v>
      </c>
      <c r="M294" s="199">
        <f t="shared" si="4"/>
        <v>48510</v>
      </c>
      <c r="N294" s="157" t="s">
        <v>2685</v>
      </c>
      <c r="O294" s="157" t="s">
        <v>2686</v>
      </c>
      <c r="P294" s="205"/>
      <c r="Q294" s="205"/>
      <c r="R294" s="205"/>
      <c r="S294" s="206"/>
    </row>
    <row r="295" spans="1:19" ht="29.1" customHeight="1">
      <c r="A295" s="166">
        <v>291</v>
      </c>
      <c r="B295" s="206"/>
      <c r="C295" s="206"/>
      <c r="D295" s="206"/>
      <c r="E295" s="206"/>
      <c r="F295" s="166" t="s">
        <v>3226</v>
      </c>
      <c r="G295" s="166" t="s">
        <v>3215</v>
      </c>
      <c r="H295" s="157" t="s">
        <v>185</v>
      </c>
      <c r="I295" s="155" t="s">
        <v>54</v>
      </c>
      <c r="J295" s="128">
        <v>988</v>
      </c>
      <c r="K295" s="199">
        <v>48</v>
      </c>
      <c r="L295" s="199">
        <v>4100</v>
      </c>
      <c r="M295" s="199">
        <f t="shared" si="4"/>
        <v>196800</v>
      </c>
      <c r="N295" s="157" t="s">
        <v>2150</v>
      </c>
      <c r="O295" s="157">
        <v>247</v>
      </c>
      <c r="P295" s="205"/>
      <c r="Q295" s="205"/>
      <c r="R295" s="205"/>
      <c r="S295" s="206"/>
    </row>
    <row r="296" spans="1:19" ht="29.1" customHeight="1">
      <c r="A296" s="166">
        <v>292</v>
      </c>
      <c r="B296" s="206"/>
      <c r="C296" s="206"/>
      <c r="D296" s="206"/>
      <c r="E296" s="206"/>
      <c r="F296" s="166" t="s">
        <v>3226</v>
      </c>
      <c r="G296" s="166" t="s">
        <v>3215</v>
      </c>
      <c r="H296" s="158" t="s">
        <v>444</v>
      </c>
      <c r="I296" s="155" t="s">
        <v>166</v>
      </c>
      <c r="J296" s="128">
        <v>515</v>
      </c>
      <c r="K296" s="199">
        <v>227</v>
      </c>
      <c r="L296" s="199">
        <v>1510</v>
      </c>
      <c r="M296" s="199">
        <f t="shared" si="4"/>
        <v>342770</v>
      </c>
      <c r="N296" s="157" t="s">
        <v>2518</v>
      </c>
      <c r="O296" s="157" t="s">
        <v>2687</v>
      </c>
      <c r="P296" s="205"/>
      <c r="Q296" s="205"/>
      <c r="R296" s="205"/>
      <c r="S296" s="206"/>
    </row>
    <row r="297" spans="1:19" ht="29.1" customHeight="1">
      <c r="A297" s="166">
        <v>293</v>
      </c>
      <c r="B297" s="206"/>
      <c r="C297" s="206"/>
      <c r="D297" s="206"/>
      <c r="E297" s="206"/>
      <c r="F297" s="166" t="s">
        <v>3226</v>
      </c>
      <c r="G297" s="166" t="s">
        <v>3215</v>
      </c>
      <c r="H297" s="158" t="s">
        <v>443</v>
      </c>
      <c r="I297" s="155" t="s">
        <v>166</v>
      </c>
      <c r="J297" s="128">
        <v>198</v>
      </c>
      <c r="K297" s="199">
        <v>10</v>
      </c>
      <c r="L297" s="199">
        <v>1510</v>
      </c>
      <c r="M297" s="199">
        <f t="shared" si="4"/>
        <v>15100</v>
      </c>
      <c r="N297" s="157" t="s">
        <v>2548</v>
      </c>
      <c r="O297" s="157">
        <v>0</v>
      </c>
      <c r="P297" s="205"/>
      <c r="Q297" s="205"/>
      <c r="R297" s="205"/>
      <c r="S297" s="206"/>
    </row>
    <row r="298" spans="1:19" ht="29.1" customHeight="1">
      <c r="A298" s="166">
        <v>294</v>
      </c>
      <c r="B298" s="206"/>
      <c r="C298" s="206"/>
      <c r="D298" s="206"/>
      <c r="E298" s="206"/>
      <c r="F298" s="166" t="s">
        <v>3226</v>
      </c>
      <c r="G298" s="166" t="s">
        <v>3215</v>
      </c>
      <c r="H298" s="158" t="s">
        <v>441</v>
      </c>
      <c r="I298" s="155" t="s">
        <v>166</v>
      </c>
      <c r="J298" s="128">
        <v>992</v>
      </c>
      <c r="K298" s="199">
        <v>551</v>
      </c>
      <c r="L298" s="199">
        <v>1510</v>
      </c>
      <c r="M298" s="199">
        <f t="shared" si="4"/>
        <v>832010</v>
      </c>
      <c r="N298" s="157" t="s">
        <v>2314</v>
      </c>
      <c r="O298" s="157">
        <v>0</v>
      </c>
      <c r="P298" s="205"/>
      <c r="Q298" s="205"/>
      <c r="R298" s="205"/>
      <c r="S298" s="206"/>
    </row>
    <row r="299" spans="1:19" ht="29.1" customHeight="1">
      <c r="A299" s="166">
        <v>295</v>
      </c>
      <c r="B299" s="206"/>
      <c r="C299" s="206"/>
      <c r="D299" s="206"/>
      <c r="E299" s="206"/>
      <c r="F299" s="166" t="s">
        <v>3226</v>
      </c>
      <c r="G299" s="166" t="s">
        <v>3215</v>
      </c>
      <c r="H299" s="158" t="s">
        <v>442</v>
      </c>
      <c r="I299" s="155" t="s">
        <v>109</v>
      </c>
      <c r="J299" s="128">
        <v>793</v>
      </c>
      <c r="K299" s="199">
        <v>38</v>
      </c>
      <c r="L299" s="199">
        <v>620</v>
      </c>
      <c r="M299" s="199">
        <f t="shared" si="4"/>
        <v>23560</v>
      </c>
      <c r="N299" s="157" t="s">
        <v>2314</v>
      </c>
      <c r="O299" s="157">
        <v>0</v>
      </c>
      <c r="P299" s="205"/>
      <c r="Q299" s="205"/>
      <c r="R299" s="205"/>
      <c r="S299" s="206"/>
    </row>
    <row r="300" spans="1:19" ht="29.1" customHeight="1">
      <c r="A300" s="166">
        <v>296</v>
      </c>
      <c r="B300" s="206"/>
      <c r="C300" s="206"/>
      <c r="D300" s="206"/>
      <c r="E300" s="206"/>
      <c r="F300" s="166" t="s">
        <v>3226</v>
      </c>
      <c r="G300" s="166" t="s">
        <v>3215</v>
      </c>
      <c r="H300" s="158" t="s">
        <v>419</v>
      </c>
      <c r="I300" s="155" t="s">
        <v>166</v>
      </c>
      <c r="J300" s="128">
        <v>2463</v>
      </c>
      <c r="K300" s="199">
        <v>1970</v>
      </c>
      <c r="L300" s="199">
        <v>1510</v>
      </c>
      <c r="M300" s="199">
        <f t="shared" si="4"/>
        <v>2974700</v>
      </c>
      <c r="N300" s="157" t="s">
        <v>1821</v>
      </c>
      <c r="O300" s="157">
        <v>0</v>
      </c>
      <c r="P300" s="205"/>
      <c r="Q300" s="205"/>
      <c r="R300" s="205"/>
      <c r="S300" s="206"/>
    </row>
    <row r="301" spans="1:19" ht="29.1" customHeight="1">
      <c r="A301" s="166">
        <v>297</v>
      </c>
      <c r="B301" s="206"/>
      <c r="C301" s="206"/>
      <c r="D301" s="206"/>
      <c r="E301" s="206"/>
      <c r="F301" s="166" t="s">
        <v>3226</v>
      </c>
      <c r="G301" s="166" t="s">
        <v>3215</v>
      </c>
      <c r="H301" s="158" t="s">
        <v>440</v>
      </c>
      <c r="I301" s="155" t="s">
        <v>109</v>
      </c>
      <c r="J301" s="128">
        <v>793</v>
      </c>
      <c r="K301" s="199">
        <v>694</v>
      </c>
      <c r="L301" s="199">
        <v>402</v>
      </c>
      <c r="M301" s="199">
        <f t="shared" si="4"/>
        <v>278988</v>
      </c>
      <c r="N301" s="157" t="s">
        <v>2683</v>
      </c>
      <c r="O301" s="157" t="s">
        <v>2684</v>
      </c>
      <c r="P301" s="205"/>
      <c r="Q301" s="205"/>
      <c r="R301" s="205"/>
      <c r="S301" s="206"/>
    </row>
    <row r="302" spans="1:19" ht="29.1" customHeight="1">
      <c r="A302" s="166">
        <v>298</v>
      </c>
      <c r="B302" s="206"/>
      <c r="C302" s="206"/>
      <c r="D302" s="206"/>
      <c r="E302" s="206"/>
      <c r="F302" s="166" t="s">
        <v>3226</v>
      </c>
      <c r="G302" s="166" t="s">
        <v>3215</v>
      </c>
      <c r="H302" s="158" t="s">
        <v>438</v>
      </c>
      <c r="I302" s="155" t="s">
        <v>109</v>
      </c>
      <c r="J302" s="128">
        <v>3622</v>
      </c>
      <c r="K302" s="199">
        <v>3622</v>
      </c>
      <c r="L302" s="199">
        <v>379</v>
      </c>
      <c r="M302" s="199">
        <f t="shared" si="4"/>
        <v>1372738</v>
      </c>
      <c r="N302" s="157" t="s">
        <v>1820</v>
      </c>
      <c r="O302" s="157">
        <v>0</v>
      </c>
      <c r="P302" s="205"/>
      <c r="Q302" s="205"/>
      <c r="R302" s="205"/>
      <c r="S302" s="206"/>
    </row>
    <row r="303" spans="1:19" ht="29.1" customHeight="1">
      <c r="A303" s="166">
        <v>299</v>
      </c>
      <c r="B303" s="206"/>
      <c r="C303" s="206"/>
      <c r="D303" s="206"/>
      <c r="E303" s="206"/>
      <c r="F303" s="166" t="s">
        <v>3226</v>
      </c>
      <c r="G303" s="166" t="s">
        <v>3215</v>
      </c>
      <c r="H303" s="158" t="s">
        <v>436</v>
      </c>
      <c r="I303" s="155" t="s">
        <v>166</v>
      </c>
      <c r="J303" s="128">
        <v>595</v>
      </c>
      <c r="K303" s="199">
        <v>512</v>
      </c>
      <c r="L303" s="199">
        <v>1510</v>
      </c>
      <c r="M303" s="199">
        <f t="shared" si="4"/>
        <v>773120</v>
      </c>
      <c r="N303" s="157" t="s">
        <v>2579</v>
      </c>
      <c r="O303" s="157" t="s">
        <v>3613</v>
      </c>
      <c r="P303" s="205"/>
      <c r="Q303" s="205"/>
      <c r="R303" s="205"/>
      <c r="S303" s="206"/>
    </row>
    <row r="304" spans="1:19" ht="29.1" customHeight="1">
      <c r="A304" s="166">
        <v>300</v>
      </c>
      <c r="B304" s="206"/>
      <c r="C304" s="206"/>
      <c r="D304" s="206"/>
      <c r="E304" s="206"/>
      <c r="F304" s="166" t="s">
        <v>3226</v>
      </c>
      <c r="G304" s="166" t="s">
        <v>3215</v>
      </c>
      <c r="H304" s="158" t="s">
        <v>439</v>
      </c>
      <c r="I304" s="155" t="s">
        <v>109</v>
      </c>
      <c r="J304" s="128">
        <v>7636</v>
      </c>
      <c r="K304" s="199">
        <v>1496</v>
      </c>
      <c r="L304" s="199">
        <v>379</v>
      </c>
      <c r="M304" s="199">
        <f t="shared" si="4"/>
        <v>566984</v>
      </c>
      <c r="N304" s="157" t="s">
        <v>1820</v>
      </c>
      <c r="O304" s="157">
        <v>0</v>
      </c>
      <c r="P304" s="205"/>
      <c r="Q304" s="205"/>
      <c r="R304" s="205"/>
      <c r="S304" s="206"/>
    </row>
    <row r="305" spans="1:19" ht="29.1" customHeight="1">
      <c r="A305" s="166">
        <v>301</v>
      </c>
      <c r="B305" s="206"/>
      <c r="C305" s="206"/>
      <c r="D305" s="206"/>
      <c r="E305" s="206"/>
      <c r="F305" s="166" t="s">
        <v>3226</v>
      </c>
      <c r="G305" s="166" t="s">
        <v>3215</v>
      </c>
      <c r="H305" s="158" t="s">
        <v>435</v>
      </c>
      <c r="I305" s="155" t="s">
        <v>109</v>
      </c>
      <c r="J305" s="128">
        <v>25488</v>
      </c>
      <c r="K305" s="199">
        <v>54</v>
      </c>
      <c r="L305" s="199">
        <v>354</v>
      </c>
      <c r="M305" s="199">
        <f t="shared" si="4"/>
        <v>19116</v>
      </c>
      <c r="N305" s="157" t="s">
        <v>1820</v>
      </c>
      <c r="O305" s="157">
        <v>0</v>
      </c>
      <c r="P305" s="205"/>
      <c r="Q305" s="205"/>
      <c r="R305" s="205"/>
      <c r="S305" s="206"/>
    </row>
    <row r="306" spans="1:19" ht="29.1" customHeight="1">
      <c r="A306" s="166">
        <v>302</v>
      </c>
      <c r="B306" s="206"/>
      <c r="C306" s="206"/>
      <c r="D306" s="206"/>
      <c r="E306" s="206"/>
      <c r="F306" s="166" t="s">
        <v>3226</v>
      </c>
      <c r="G306" s="166" t="s">
        <v>3215</v>
      </c>
      <c r="H306" s="157" t="s">
        <v>175</v>
      </c>
      <c r="I306" s="155" t="s">
        <v>3104</v>
      </c>
      <c r="J306" s="128">
        <v>317</v>
      </c>
      <c r="K306" s="199">
        <v>156</v>
      </c>
      <c r="L306" s="199">
        <v>2950</v>
      </c>
      <c r="M306" s="199">
        <f t="shared" si="4"/>
        <v>460200</v>
      </c>
      <c r="N306" s="157" t="s">
        <v>2582</v>
      </c>
      <c r="O306" s="157" t="s">
        <v>2583</v>
      </c>
      <c r="P306" s="205"/>
      <c r="Q306" s="205"/>
      <c r="R306" s="205"/>
      <c r="S306" s="206"/>
    </row>
    <row r="307" spans="1:19" ht="29.1" customHeight="1">
      <c r="A307" s="166">
        <v>303</v>
      </c>
      <c r="B307" s="206"/>
      <c r="C307" s="206"/>
      <c r="D307" s="206"/>
      <c r="E307" s="206"/>
      <c r="F307" s="166" t="s">
        <v>3226</v>
      </c>
      <c r="G307" s="166" t="s">
        <v>3215</v>
      </c>
      <c r="H307" s="158" t="s">
        <v>434</v>
      </c>
      <c r="I307" s="155" t="s">
        <v>166</v>
      </c>
      <c r="J307" s="128">
        <v>198</v>
      </c>
      <c r="K307" s="128">
        <v>198</v>
      </c>
      <c r="L307" s="199">
        <v>1510</v>
      </c>
      <c r="M307" s="199">
        <f t="shared" si="4"/>
        <v>298980</v>
      </c>
      <c r="N307" s="157" t="s">
        <v>2682</v>
      </c>
      <c r="O307" s="157">
        <v>334</v>
      </c>
      <c r="P307" s="205"/>
      <c r="Q307" s="205"/>
      <c r="R307" s="205"/>
      <c r="S307" s="206"/>
    </row>
    <row r="308" spans="1:19" ht="29.1" customHeight="1">
      <c r="A308" s="166">
        <v>304</v>
      </c>
      <c r="B308" s="206"/>
      <c r="C308" s="206"/>
      <c r="D308" s="206"/>
      <c r="E308" s="206"/>
      <c r="F308" s="166" t="s">
        <v>3226</v>
      </c>
      <c r="G308" s="166" t="s">
        <v>3215</v>
      </c>
      <c r="H308" s="157" t="s">
        <v>174</v>
      </c>
      <c r="I308" s="155" t="s">
        <v>54</v>
      </c>
      <c r="J308" s="128">
        <v>1138</v>
      </c>
      <c r="K308" s="199">
        <v>332</v>
      </c>
      <c r="L308" s="199">
        <v>2950</v>
      </c>
      <c r="M308" s="199">
        <f t="shared" si="4"/>
        <v>979400</v>
      </c>
      <c r="N308" s="157" t="s">
        <v>2582</v>
      </c>
      <c r="O308" s="157" t="s">
        <v>2583</v>
      </c>
      <c r="P308" s="205"/>
      <c r="Q308" s="205"/>
      <c r="R308" s="205"/>
      <c r="S308" s="206"/>
    </row>
    <row r="309" spans="1:19" ht="29.1" customHeight="1">
      <c r="A309" s="166">
        <v>305</v>
      </c>
      <c r="B309" s="206"/>
      <c r="C309" s="206"/>
      <c r="D309" s="206"/>
      <c r="E309" s="206"/>
      <c r="F309" s="166" t="s">
        <v>3226</v>
      </c>
      <c r="G309" s="166" t="s">
        <v>3215</v>
      </c>
      <c r="H309" s="158" t="s">
        <v>417</v>
      </c>
      <c r="I309" s="155" t="s">
        <v>119</v>
      </c>
      <c r="J309" s="128">
        <v>4880</v>
      </c>
      <c r="K309" s="199">
        <v>208</v>
      </c>
      <c r="L309" s="199">
        <v>1510</v>
      </c>
      <c r="M309" s="199">
        <f t="shared" si="4"/>
        <v>314080</v>
      </c>
      <c r="N309" s="157" t="s">
        <v>1821</v>
      </c>
      <c r="O309" s="157">
        <v>0</v>
      </c>
      <c r="P309" s="205"/>
      <c r="Q309" s="205"/>
      <c r="R309" s="205"/>
      <c r="S309" s="206"/>
    </row>
    <row r="310" spans="1:19" ht="29.1" customHeight="1">
      <c r="A310" s="166">
        <v>306</v>
      </c>
      <c r="B310" s="206"/>
      <c r="C310" s="206"/>
      <c r="D310" s="206"/>
      <c r="E310" s="206"/>
      <c r="F310" s="166" t="s">
        <v>3226</v>
      </c>
      <c r="G310" s="166" t="s">
        <v>3215</v>
      </c>
      <c r="H310" s="158" t="s">
        <v>411</v>
      </c>
      <c r="I310" s="155" t="s">
        <v>55</v>
      </c>
      <c r="J310" s="128">
        <v>1479</v>
      </c>
      <c r="K310" s="199">
        <v>1083</v>
      </c>
      <c r="L310" s="199">
        <v>4300</v>
      </c>
      <c r="M310" s="199">
        <f t="shared" si="4"/>
        <v>4656900</v>
      </c>
      <c r="N310" s="157" t="s">
        <v>2399</v>
      </c>
      <c r="O310" s="157" t="s">
        <v>2670</v>
      </c>
      <c r="P310" s="205"/>
      <c r="Q310" s="205"/>
      <c r="R310" s="205"/>
      <c r="S310" s="206"/>
    </row>
    <row r="311" spans="1:19" ht="29.1" customHeight="1">
      <c r="A311" s="166">
        <v>307</v>
      </c>
      <c r="B311" s="206"/>
      <c r="C311" s="206"/>
      <c r="D311" s="206"/>
      <c r="E311" s="206"/>
      <c r="F311" s="166" t="s">
        <v>3226</v>
      </c>
      <c r="G311" s="166" t="s">
        <v>3215</v>
      </c>
      <c r="H311" s="158" t="s">
        <v>401</v>
      </c>
      <c r="I311" s="155" t="s">
        <v>55</v>
      </c>
      <c r="J311" s="128">
        <v>1634</v>
      </c>
      <c r="K311" s="199">
        <v>919</v>
      </c>
      <c r="L311" s="199">
        <v>4300</v>
      </c>
      <c r="M311" s="199">
        <f t="shared" si="4"/>
        <v>3951700</v>
      </c>
      <c r="N311" s="157" t="s">
        <v>2399</v>
      </c>
      <c r="O311" s="157" t="s">
        <v>2670</v>
      </c>
      <c r="P311" s="205"/>
      <c r="Q311" s="205"/>
      <c r="R311" s="205"/>
      <c r="S311" s="206"/>
    </row>
    <row r="312" spans="1:19" ht="29.1" customHeight="1">
      <c r="A312" s="166">
        <v>308</v>
      </c>
      <c r="B312" s="206"/>
      <c r="C312" s="206"/>
      <c r="D312" s="206"/>
      <c r="E312" s="206"/>
      <c r="F312" s="166" t="s">
        <v>3226</v>
      </c>
      <c r="G312" s="166" t="s">
        <v>3215</v>
      </c>
      <c r="H312" s="158" t="s">
        <v>402</v>
      </c>
      <c r="I312" s="155" t="s">
        <v>55</v>
      </c>
      <c r="J312" s="128">
        <v>1169</v>
      </c>
      <c r="K312" s="199">
        <v>615</v>
      </c>
      <c r="L312" s="199">
        <v>4300</v>
      </c>
      <c r="M312" s="199">
        <f t="shared" si="4"/>
        <v>2644500</v>
      </c>
      <c r="N312" s="157" t="s">
        <v>2671</v>
      </c>
      <c r="O312" s="157">
        <v>350</v>
      </c>
      <c r="P312" s="205"/>
      <c r="Q312" s="205"/>
      <c r="R312" s="205"/>
      <c r="S312" s="206"/>
    </row>
    <row r="313" spans="1:19" ht="29.1" customHeight="1">
      <c r="A313" s="166">
        <v>309</v>
      </c>
      <c r="B313" s="206"/>
      <c r="C313" s="206"/>
      <c r="D313" s="206"/>
      <c r="E313" s="206"/>
      <c r="F313" s="166" t="s">
        <v>3226</v>
      </c>
      <c r="G313" s="166" t="s">
        <v>3215</v>
      </c>
      <c r="H313" s="158" t="s">
        <v>403</v>
      </c>
      <c r="I313" s="155" t="s">
        <v>55</v>
      </c>
      <c r="J313" s="128">
        <v>1139</v>
      </c>
      <c r="K313" s="199">
        <v>446</v>
      </c>
      <c r="L313" s="199">
        <v>4300</v>
      </c>
      <c r="M313" s="199">
        <f t="shared" si="4"/>
        <v>1917800</v>
      </c>
      <c r="N313" s="157" t="s">
        <v>2144</v>
      </c>
      <c r="O313" s="157">
        <v>160</v>
      </c>
      <c r="P313" s="205"/>
      <c r="Q313" s="205"/>
      <c r="R313" s="205"/>
      <c r="S313" s="206"/>
    </row>
    <row r="314" spans="1:19" ht="29.1" customHeight="1">
      <c r="A314" s="166">
        <v>310</v>
      </c>
      <c r="B314" s="206"/>
      <c r="C314" s="206"/>
      <c r="D314" s="206"/>
      <c r="E314" s="206"/>
      <c r="F314" s="166" t="s">
        <v>3226</v>
      </c>
      <c r="G314" s="166" t="s">
        <v>3215</v>
      </c>
      <c r="H314" s="158" t="s">
        <v>404</v>
      </c>
      <c r="I314" s="155" t="s">
        <v>55</v>
      </c>
      <c r="J314" s="128">
        <v>1743</v>
      </c>
      <c r="K314" s="199">
        <v>446</v>
      </c>
      <c r="L314" s="199">
        <v>4470</v>
      </c>
      <c r="M314" s="199">
        <f t="shared" si="4"/>
        <v>1993620</v>
      </c>
      <c r="N314" s="157" t="s">
        <v>2672</v>
      </c>
      <c r="O314" s="157">
        <v>156</v>
      </c>
      <c r="P314" s="205"/>
      <c r="Q314" s="205"/>
      <c r="R314" s="205"/>
      <c r="S314" s="206"/>
    </row>
    <row r="315" spans="1:19" ht="29.1" customHeight="1">
      <c r="A315" s="166">
        <v>311</v>
      </c>
      <c r="B315" s="206"/>
      <c r="C315" s="206"/>
      <c r="D315" s="206"/>
      <c r="E315" s="206"/>
      <c r="F315" s="166" t="s">
        <v>3226</v>
      </c>
      <c r="G315" s="166" t="s">
        <v>3215</v>
      </c>
      <c r="H315" s="158" t="s">
        <v>405</v>
      </c>
      <c r="I315" s="155" t="s">
        <v>55</v>
      </c>
      <c r="J315" s="128">
        <v>2226</v>
      </c>
      <c r="K315" s="199">
        <v>807</v>
      </c>
      <c r="L315" s="199">
        <v>4470</v>
      </c>
      <c r="M315" s="199">
        <f t="shared" si="4"/>
        <v>3607290</v>
      </c>
      <c r="N315" s="157" t="s">
        <v>2673</v>
      </c>
      <c r="O315" s="157" t="s">
        <v>2674</v>
      </c>
      <c r="P315" s="205"/>
      <c r="Q315" s="205"/>
      <c r="R315" s="205"/>
      <c r="S315" s="206"/>
    </row>
    <row r="316" spans="1:19" ht="29.1" customHeight="1">
      <c r="A316" s="166">
        <v>312</v>
      </c>
      <c r="B316" s="206"/>
      <c r="C316" s="206"/>
      <c r="D316" s="206"/>
      <c r="E316" s="206"/>
      <c r="F316" s="166" t="s">
        <v>3226</v>
      </c>
      <c r="G316" s="166" t="s">
        <v>3215</v>
      </c>
      <c r="H316" s="158" t="s">
        <v>406</v>
      </c>
      <c r="I316" s="155" t="s">
        <v>55</v>
      </c>
      <c r="J316" s="128">
        <v>2434</v>
      </c>
      <c r="K316" s="199">
        <v>1018</v>
      </c>
      <c r="L316" s="199">
        <v>4470</v>
      </c>
      <c r="M316" s="199">
        <f t="shared" si="4"/>
        <v>4550460</v>
      </c>
      <c r="N316" s="157" t="s">
        <v>2675</v>
      </c>
      <c r="O316" s="157">
        <v>354</v>
      </c>
      <c r="P316" s="205"/>
      <c r="Q316" s="205"/>
      <c r="R316" s="205"/>
      <c r="S316" s="206"/>
    </row>
    <row r="317" spans="1:19" ht="29.1" customHeight="1">
      <c r="A317" s="166">
        <v>313</v>
      </c>
      <c r="B317" s="206"/>
      <c r="C317" s="206"/>
      <c r="D317" s="206"/>
      <c r="E317" s="206"/>
      <c r="F317" s="166" t="s">
        <v>3226</v>
      </c>
      <c r="G317" s="166" t="s">
        <v>3215</v>
      </c>
      <c r="H317" s="158" t="s">
        <v>407</v>
      </c>
      <c r="I317" s="155" t="s">
        <v>55</v>
      </c>
      <c r="J317" s="128">
        <v>1178</v>
      </c>
      <c r="K317" s="199">
        <v>561</v>
      </c>
      <c r="L317" s="199">
        <v>4470</v>
      </c>
      <c r="M317" s="199">
        <f t="shared" si="4"/>
        <v>2507670</v>
      </c>
      <c r="N317" s="157" t="s">
        <v>2590</v>
      </c>
      <c r="O317" s="157">
        <v>160</v>
      </c>
      <c r="P317" s="205"/>
      <c r="Q317" s="205"/>
      <c r="R317" s="205"/>
      <c r="S317" s="206"/>
    </row>
    <row r="318" spans="1:19" ht="29.1" customHeight="1">
      <c r="A318" s="166">
        <v>314</v>
      </c>
      <c r="B318" s="206"/>
      <c r="C318" s="206"/>
      <c r="D318" s="206"/>
      <c r="E318" s="206"/>
      <c r="F318" s="166" t="s">
        <v>3226</v>
      </c>
      <c r="G318" s="166" t="s">
        <v>3215</v>
      </c>
      <c r="H318" s="158" t="s">
        <v>408</v>
      </c>
      <c r="I318" s="155" t="s">
        <v>55</v>
      </c>
      <c r="J318" s="128">
        <v>1369</v>
      </c>
      <c r="K318" s="199">
        <v>1247</v>
      </c>
      <c r="L318" s="199">
        <v>4470</v>
      </c>
      <c r="M318" s="199">
        <f t="shared" si="4"/>
        <v>5574090</v>
      </c>
      <c r="N318" s="157" t="s">
        <v>2584</v>
      </c>
      <c r="O318" s="157">
        <v>160</v>
      </c>
      <c r="P318" s="205"/>
      <c r="Q318" s="205"/>
      <c r="R318" s="205"/>
      <c r="S318" s="206"/>
    </row>
    <row r="319" spans="1:19" ht="29.1" customHeight="1">
      <c r="A319" s="166">
        <v>315</v>
      </c>
      <c r="B319" s="206"/>
      <c r="C319" s="206"/>
      <c r="D319" s="206"/>
      <c r="E319" s="206"/>
      <c r="F319" s="166" t="s">
        <v>3226</v>
      </c>
      <c r="G319" s="166" t="s">
        <v>3215</v>
      </c>
      <c r="H319" s="158" t="s">
        <v>409</v>
      </c>
      <c r="I319" s="155" t="s">
        <v>55</v>
      </c>
      <c r="J319" s="128">
        <v>702</v>
      </c>
      <c r="K319" s="199">
        <v>373</v>
      </c>
      <c r="L319" s="199">
        <v>4470</v>
      </c>
      <c r="M319" s="199">
        <f t="shared" si="4"/>
        <v>1667310</v>
      </c>
      <c r="N319" s="157" t="s">
        <v>2121</v>
      </c>
      <c r="O319" s="157" t="s">
        <v>2588</v>
      </c>
      <c r="P319" s="205"/>
      <c r="Q319" s="205"/>
      <c r="R319" s="205"/>
      <c r="S319" s="206"/>
    </row>
    <row r="320" spans="1:19" ht="29.1" customHeight="1">
      <c r="A320" s="166">
        <v>316</v>
      </c>
      <c r="B320" s="206"/>
      <c r="C320" s="206"/>
      <c r="D320" s="206"/>
      <c r="E320" s="206"/>
      <c r="F320" s="166" t="s">
        <v>3226</v>
      </c>
      <c r="G320" s="166" t="s">
        <v>3215</v>
      </c>
      <c r="H320" s="158" t="s">
        <v>410</v>
      </c>
      <c r="I320" s="155" t="s">
        <v>55</v>
      </c>
      <c r="J320" s="128">
        <v>1358</v>
      </c>
      <c r="K320" s="199">
        <v>505</v>
      </c>
      <c r="L320" s="199">
        <v>4300</v>
      </c>
      <c r="M320" s="199">
        <f t="shared" si="4"/>
        <v>2171500</v>
      </c>
      <c r="N320" s="157" t="s">
        <v>2399</v>
      </c>
      <c r="O320" s="157" t="s">
        <v>2670</v>
      </c>
      <c r="P320" s="205"/>
      <c r="Q320" s="205"/>
      <c r="R320" s="205"/>
      <c r="S320" s="206"/>
    </row>
    <row r="321" spans="1:19" ht="29.1" customHeight="1">
      <c r="A321" s="166">
        <v>317</v>
      </c>
      <c r="B321" s="206"/>
      <c r="C321" s="206"/>
      <c r="D321" s="206"/>
      <c r="E321" s="206"/>
      <c r="F321" s="166" t="s">
        <v>3226</v>
      </c>
      <c r="G321" s="166" t="s">
        <v>3215</v>
      </c>
      <c r="H321" s="158" t="s">
        <v>412</v>
      </c>
      <c r="I321" s="155" t="s">
        <v>55</v>
      </c>
      <c r="J321" s="128">
        <v>1297</v>
      </c>
      <c r="K321" s="199">
        <v>695</v>
      </c>
      <c r="L321" s="199">
        <v>4300</v>
      </c>
      <c r="M321" s="199">
        <f t="shared" si="4"/>
        <v>2988500</v>
      </c>
      <c r="N321" s="157" t="s">
        <v>2676</v>
      </c>
      <c r="O321" s="157" t="s">
        <v>2147</v>
      </c>
      <c r="P321" s="205"/>
      <c r="Q321" s="205"/>
      <c r="R321" s="205"/>
      <c r="S321" s="206"/>
    </row>
    <row r="322" spans="1:19" ht="29.1" customHeight="1">
      <c r="A322" s="166">
        <v>318</v>
      </c>
      <c r="B322" s="206"/>
      <c r="C322" s="206"/>
      <c r="D322" s="206"/>
      <c r="E322" s="206"/>
      <c r="F322" s="166" t="s">
        <v>3226</v>
      </c>
      <c r="G322" s="166" t="s">
        <v>3215</v>
      </c>
      <c r="H322" s="158" t="s">
        <v>171</v>
      </c>
      <c r="I322" s="155" t="s">
        <v>55</v>
      </c>
      <c r="J322" s="128">
        <v>1775</v>
      </c>
      <c r="K322" s="199">
        <v>1090</v>
      </c>
      <c r="L322" s="199">
        <v>3490</v>
      </c>
      <c r="M322" s="199">
        <f t="shared" si="4"/>
        <v>3804100</v>
      </c>
      <c r="N322" s="157" t="s">
        <v>2552</v>
      </c>
      <c r="O322" s="157" t="s">
        <v>2553</v>
      </c>
      <c r="P322" s="205"/>
      <c r="Q322" s="205"/>
      <c r="R322" s="205"/>
      <c r="S322" s="206"/>
    </row>
    <row r="323" spans="1:19" ht="29.1" customHeight="1">
      <c r="A323" s="166">
        <v>319</v>
      </c>
      <c r="B323" s="206"/>
      <c r="C323" s="206"/>
      <c r="D323" s="206"/>
      <c r="E323" s="206"/>
      <c r="F323" s="166" t="s">
        <v>3226</v>
      </c>
      <c r="G323" s="166" t="s">
        <v>3215</v>
      </c>
      <c r="H323" s="158" t="s">
        <v>162</v>
      </c>
      <c r="I323" s="155" t="s">
        <v>55</v>
      </c>
      <c r="J323" s="128">
        <v>364</v>
      </c>
      <c r="K323" s="199">
        <v>112</v>
      </c>
      <c r="L323" s="199">
        <v>3290</v>
      </c>
      <c r="M323" s="199">
        <f t="shared" si="4"/>
        <v>368480</v>
      </c>
      <c r="N323" s="157" t="s">
        <v>2552</v>
      </c>
      <c r="O323" s="157" t="s">
        <v>2553</v>
      </c>
      <c r="P323" s="205"/>
      <c r="Q323" s="205"/>
      <c r="R323" s="205"/>
      <c r="S323" s="206"/>
    </row>
    <row r="324" spans="1:19" ht="29.1" customHeight="1">
      <c r="A324" s="166">
        <v>320</v>
      </c>
      <c r="B324" s="206"/>
      <c r="C324" s="206"/>
      <c r="D324" s="206"/>
      <c r="E324" s="206"/>
      <c r="F324" s="166" t="s">
        <v>3226</v>
      </c>
      <c r="G324" s="166" t="s">
        <v>3215</v>
      </c>
      <c r="H324" s="158" t="s">
        <v>161</v>
      </c>
      <c r="I324" s="155" t="s">
        <v>54</v>
      </c>
      <c r="J324" s="128">
        <v>1137</v>
      </c>
      <c r="K324" s="199">
        <v>442</v>
      </c>
      <c r="L324" s="199">
        <v>3350</v>
      </c>
      <c r="M324" s="199">
        <f t="shared" si="4"/>
        <v>1480700</v>
      </c>
      <c r="N324" s="157" t="s">
        <v>2475</v>
      </c>
      <c r="O324" s="157" t="s">
        <v>2573</v>
      </c>
      <c r="P324" s="205"/>
      <c r="Q324" s="205"/>
      <c r="R324" s="205"/>
      <c r="S324" s="206"/>
    </row>
    <row r="325" spans="1:19" ht="29.1" customHeight="1">
      <c r="A325" s="166">
        <v>321</v>
      </c>
      <c r="B325" s="206"/>
      <c r="C325" s="206"/>
      <c r="D325" s="206"/>
      <c r="E325" s="206"/>
      <c r="F325" s="166" t="s">
        <v>3226</v>
      </c>
      <c r="G325" s="166" t="s">
        <v>3215</v>
      </c>
      <c r="H325" s="158" t="s">
        <v>160</v>
      </c>
      <c r="I325" s="155" t="s">
        <v>54</v>
      </c>
      <c r="J325" s="128">
        <v>1041</v>
      </c>
      <c r="K325" s="199">
        <v>877</v>
      </c>
      <c r="L325" s="199">
        <v>2650</v>
      </c>
      <c r="M325" s="199">
        <f t="shared" ref="M325:M388" si="5">K325*L325</f>
        <v>2324050</v>
      </c>
      <c r="N325" s="157" t="s">
        <v>2571</v>
      </c>
      <c r="O325" s="157" t="s">
        <v>2572</v>
      </c>
      <c r="P325" s="205"/>
      <c r="Q325" s="205"/>
      <c r="R325" s="205"/>
      <c r="S325" s="206"/>
    </row>
    <row r="326" spans="1:19" ht="29.1" customHeight="1">
      <c r="A326" s="166">
        <v>322</v>
      </c>
      <c r="B326" s="206"/>
      <c r="C326" s="206"/>
      <c r="D326" s="206"/>
      <c r="E326" s="206"/>
      <c r="F326" s="166" t="s">
        <v>3226</v>
      </c>
      <c r="G326" s="166" t="s">
        <v>3215</v>
      </c>
      <c r="H326" s="158" t="s">
        <v>159</v>
      </c>
      <c r="I326" s="155" t="s">
        <v>54</v>
      </c>
      <c r="J326" s="128">
        <v>823</v>
      </c>
      <c r="K326" s="199">
        <v>823</v>
      </c>
      <c r="L326" s="199">
        <v>2780</v>
      </c>
      <c r="M326" s="199">
        <f t="shared" si="5"/>
        <v>2287940</v>
      </c>
      <c r="N326" s="157" t="s">
        <v>2402</v>
      </c>
      <c r="O326" s="157" t="s">
        <v>2566</v>
      </c>
      <c r="P326" s="205"/>
      <c r="Q326" s="205"/>
      <c r="R326" s="205"/>
      <c r="S326" s="206"/>
    </row>
    <row r="327" spans="1:19" ht="29.1" customHeight="1">
      <c r="A327" s="166">
        <v>323</v>
      </c>
      <c r="B327" s="206"/>
      <c r="C327" s="206"/>
      <c r="D327" s="206"/>
      <c r="E327" s="206"/>
      <c r="F327" s="166" t="s">
        <v>3226</v>
      </c>
      <c r="G327" s="166" t="s">
        <v>3215</v>
      </c>
      <c r="H327" s="157" t="s">
        <v>158</v>
      </c>
      <c r="I327" s="155" t="s">
        <v>55</v>
      </c>
      <c r="J327" s="128">
        <v>1359</v>
      </c>
      <c r="K327" s="199">
        <v>991</v>
      </c>
      <c r="L327" s="199">
        <v>3500</v>
      </c>
      <c r="M327" s="199">
        <f t="shared" si="5"/>
        <v>3468500</v>
      </c>
      <c r="N327" s="157" t="s">
        <v>2564</v>
      </c>
      <c r="O327" s="157" t="s">
        <v>2565</v>
      </c>
      <c r="P327" s="205"/>
      <c r="Q327" s="205"/>
      <c r="R327" s="205"/>
      <c r="S327" s="206"/>
    </row>
    <row r="328" spans="1:19" ht="29.1" customHeight="1">
      <c r="A328" s="166">
        <v>324</v>
      </c>
      <c r="B328" s="206"/>
      <c r="C328" s="206"/>
      <c r="D328" s="206"/>
      <c r="E328" s="206"/>
      <c r="F328" s="166" t="s">
        <v>3226</v>
      </c>
      <c r="G328" s="166" t="s">
        <v>3215</v>
      </c>
      <c r="H328" s="158" t="s">
        <v>140</v>
      </c>
      <c r="I328" s="155" t="s">
        <v>55</v>
      </c>
      <c r="J328" s="128">
        <v>2182</v>
      </c>
      <c r="K328" s="199">
        <v>67</v>
      </c>
      <c r="L328" s="199">
        <v>3500</v>
      </c>
      <c r="M328" s="199">
        <f t="shared" si="5"/>
        <v>234500</v>
      </c>
      <c r="N328" s="157" t="s">
        <v>2549</v>
      </c>
      <c r="O328" s="157">
        <v>312</v>
      </c>
      <c r="P328" s="205"/>
      <c r="Q328" s="205"/>
      <c r="R328" s="205"/>
      <c r="S328" s="206"/>
    </row>
    <row r="329" spans="1:19" ht="29.1" customHeight="1">
      <c r="A329" s="166">
        <v>325</v>
      </c>
      <c r="B329" s="206"/>
      <c r="C329" s="206"/>
      <c r="D329" s="206"/>
      <c r="E329" s="206"/>
      <c r="F329" s="166" t="s">
        <v>3226</v>
      </c>
      <c r="G329" s="166" t="s">
        <v>3215</v>
      </c>
      <c r="H329" s="158" t="s">
        <v>155</v>
      </c>
      <c r="I329" s="155" t="s">
        <v>154</v>
      </c>
      <c r="J329" s="128">
        <v>2455</v>
      </c>
      <c r="K329" s="199">
        <v>1093</v>
      </c>
      <c r="L329" s="199">
        <v>15000</v>
      </c>
      <c r="M329" s="199">
        <f t="shared" si="5"/>
        <v>16395000</v>
      </c>
      <c r="N329" s="157" t="s">
        <v>2563</v>
      </c>
      <c r="O329" s="157" t="s">
        <v>2562</v>
      </c>
      <c r="P329" s="205"/>
      <c r="Q329" s="205"/>
      <c r="R329" s="205"/>
      <c r="S329" s="206"/>
    </row>
    <row r="330" spans="1:19" ht="29.1" customHeight="1">
      <c r="A330" s="166">
        <v>326</v>
      </c>
      <c r="B330" s="206"/>
      <c r="C330" s="206"/>
      <c r="D330" s="206"/>
      <c r="E330" s="206"/>
      <c r="F330" s="166" t="s">
        <v>3226</v>
      </c>
      <c r="G330" s="166" t="s">
        <v>3215</v>
      </c>
      <c r="H330" s="158" t="s">
        <v>156</v>
      </c>
      <c r="I330" s="155" t="s">
        <v>154</v>
      </c>
      <c r="J330" s="128">
        <v>2909</v>
      </c>
      <c r="K330" s="199">
        <v>1120</v>
      </c>
      <c r="L330" s="199">
        <v>15000</v>
      </c>
      <c r="M330" s="199">
        <f t="shared" si="5"/>
        <v>16800000</v>
      </c>
      <c r="N330" s="157" t="s">
        <v>2563</v>
      </c>
      <c r="O330" s="157" t="s">
        <v>2562</v>
      </c>
      <c r="P330" s="205"/>
      <c r="Q330" s="205"/>
      <c r="R330" s="205"/>
      <c r="S330" s="206"/>
    </row>
    <row r="331" spans="1:19" ht="29.1" customHeight="1">
      <c r="A331" s="166">
        <v>327</v>
      </c>
      <c r="B331" s="206"/>
      <c r="C331" s="206"/>
      <c r="D331" s="206"/>
      <c r="E331" s="206"/>
      <c r="F331" s="166" t="s">
        <v>3226</v>
      </c>
      <c r="G331" s="166" t="s">
        <v>3215</v>
      </c>
      <c r="H331" s="158" t="s">
        <v>3141</v>
      </c>
      <c r="I331" s="155" t="s">
        <v>3108</v>
      </c>
      <c r="J331" s="128">
        <v>4951</v>
      </c>
      <c r="K331" s="199">
        <v>14</v>
      </c>
      <c r="L331" s="199">
        <v>305</v>
      </c>
      <c r="M331" s="199">
        <f t="shared" si="5"/>
        <v>4270</v>
      </c>
      <c r="N331" s="157" t="s">
        <v>3190</v>
      </c>
      <c r="O331" s="157"/>
      <c r="P331" s="205"/>
      <c r="Q331" s="205"/>
      <c r="R331" s="205"/>
      <c r="S331" s="206"/>
    </row>
    <row r="332" spans="1:19" ht="29.1" customHeight="1">
      <c r="A332" s="166">
        <v>328</v>
      </c>
      <c r="B332" s="206"/>
      <c r="C332" s="206"/>
      <c r="D332" s="206"/>
      <c r="E332" s="206"/>
      <c r="F332" s="166" t="s">
        <v>3226</v>
      </c>
      <c r="G332" s="166" t="s">
        <v>3215</v>
      </c>
      <c r="H332" s="158" t="s">
        <v>429</v>
      </c>
      <c r="I332" s="155" t="s">
        <v>109</v>
      </c>
      <c r="J332" s="128">
        <v>695</v>
      </c>
      <c r="K332" s="199">
        <v>695</v>
      </c>
      <c r="L332" s="199">
        <v>3690</v>
      </c>
      <c r="M332" s="199">
        <f t="shared" si="5"/>
        <v>2564550</v>
      </c>
      <c r="N332" s="157" t="s">
        <v>2678</v>
      </c>
      <c r="O332" s="157" t="s">
        <v>2679</v>
      </c>
      <c r="P332" s="205"/>
      <c r="Q332" s="205"/>
      <c r="R332" s="205"/>
      <c r="S332" s="206"/>
    </row>
    <row r="333" spans="1:19" ht="29.1" customHeight="1">
      <c r="A333" s="166">
        <v>329</v>
      </c>
      <c r="B333" s="206"/>
      <c r="C333" s="206"/>
      <c r="D333" s="206"/>
      <c r="E333" s="206"/>
      <c r="F333" s="166" t="s">
        <v>3226</v>
      </c>
      <c r="G333" s="166" t="s">
        <v>3215</v>
      </c>
      <c r="H333" s="158" t="s">
        <v>124</v>
      </c>
      <c r="I333" s="155" t="s">
        <v>109</v>
      </c>
      <c r="J333" s="128">
        <v>2928</v>
      </c>
      <c r="K333" s="199">
        <v>1013</v>
      </c>
      <c r="L333" s="199">
        <v>891</v>
      </c>
      <c r="M333" s="199">
        <f t="shared" si="5"/>
        <v>902583</v>
      </c>
      <c r="N333" s="157" t="s">
        <v>3190</v>
      </c>
      <c r="O333" s="157">
        <v>0</v>
      </c>
      <c r="P333" s="205"/>
      <c r="Q333" s="205"/>
      <c r="R333" s="205"/>
      <c r="S333" s="206"/>
    </row>
    <row r="334" spans="1:19" ht="29.1" customHeight="1">
      <c r="A334" s="166">
        <v>330</v>
      </c>
      <c r="B334" s="206"/>
      <c r="C334" s="206"/>
      <c r="D334" s="206"/>
      <c r="E334" s="206"/>
      <c r="F334" s="166" t="s">
        <v>3226</v>
      </c>
      <c r="G334" s="166" t="s">
        <v>3215</v>
      </c>
      <c r="H334" s="158" t="s">
        <v>423</v>
      </c>
      <c r="I334" s="155" t="s">
        <v>119</v>
      </c>
      <c r="J334" s="128">
        <v>2943</v>
      </c>
      <c r="K334" s="199">
        <v>1231</v>
      </c>
      <c r="L334" s="199">
        <v>1510</v>
      </c>
      <c r="M334" s="199">
        <f t="shared" si="5"/>
        <v>1858810</v>
      </c>
      <c r="N334" s="157" t="s">
        <v>3190</v>
      </c>
      <c r="O334" s="157">
        <v>0</v>
      </c>
      <c r="P334" s="205"/>
      <c r="Q334" s="205"/>
      <c r="R334" s="205"/>
      <c r="S334" s="206"/>
    </row>
    <row r="335" spans="1:19" ht="29.1" customHeight="1">
      <c r="A335" s="166">
        <v>331</v>
      </c>
      <c r="B335" s="206"/>
      <c r="C335" s="206"/>
      <c r="D335" s="206"/>
      <c r="E335" s="206"/>
      <c r="F335" s="166" t="s">
        <v>3226</v>
      </c>
      <c r="G335" s="166" t="s">
        <v>3215</v>
      </c>
      <c r="H335" s="158" t="s">
        <v>152</v>
      </c>
      <c r="I335" s="155" t="s">
        <v>54</v>
      </c>
      <c r="J335" s="128">
        <v>10462</v>
      </c>
      <c r="K335" s="199">
        <v>4256</v>
      </c>
      <c r="L335" s="199">
        <v>4650</v>
      </c>
      <c r="M335" s="199">
        <f t="shared" si="5"/>
        <v>19790400</v>
      </c>
      <c r="N335" s="157" t="s">
        <v>2560</v>
      </c>
      <c r="O335" s="157">
        <v>155</v>
      </c>
      <c r="P335" s="205"/>
      <c r="Q335" s="205"/>
      <c r="R335" s="205"/>
      <c r="S335" s="206"/>
    </row>
    <row r="336" spans="1:19" ht="29.1" customHeight="1">
      <c r="A336" s="166">
        <v>332</v>
      </c>
      <c r="B336" s="206"/>
      <c r="C336" s="206"/>
      <c r="D336" s="206"/>
      <c r="E336" s="206"/>
      <c r="F336" s="166" t="s">
        <v>3226</v>
      </c>
      <c r="G336" s="166" t="s">
        <v>3215</v>
      </c>
      <c r="H336" s="158" t="s">
        <v>143</v>
      </c>
      <c r="I336" s="155" t="s">
        <v>54</v>
      </c>
      <c r="J336" s="128">
        <v>87</v>
      </c>
      <c r="K336" s="128">
        <v>87</v>
      </c>
      <c r="L336" s="128">
        <v>3470</v>
      </c>
      <c r="M336" s="199">
        <f t="shared" si="5"/>
        <v>301890</v>
      </c>
      <c r="N336" s="157" t="s">
        <v>2559</v>
      </c>
      <c r="O336" s="157">
        <v>155</v>
      </c>
      <c r="P336" s="205"/>
      <c r="Q336" s="205"/>
      <c r="R336" s="205"/>
      <c r="S336" s="206"/>
    </row>
    <row r="337" spans="1:19" ht="29.1" customHeight="1">
      <c r="A337" s="166">
        <v>333</v>
      </c>
      <c r="B337" s="206"/>
      <c r="C337" s="206"/>
      <c r="D337" s="206"/>
      <c r="E337" s="206"/>
      <c r="F337" s="166" t="s">
        <v>3226</v>
      </c>
      <c r="G337" s="166" t="s">
        <v>3215</v>
      </c>
      <c r="H337" s="157" t="s">
        <v>177</v>
      </c>
      <c r="I337" s="155" t="s">
        <v>54</v>
      </c>
      <c r="J337" s="128">
        <v>13</v>
      </c>
      <c r="K337" s="128">
        <v>13</v>
      </c>
      <c r="L337" s="128">
        <v>1510</v>
      </c>
      <c r="M337" s="199">
        <f t="shared" si="5"/>
        <v>19630</v>
      </c>
      <c r="N337" s="157" t="s">
        <v>2577</v>
      </c>
      <c r="O337" s="157">
        <v>0</v>
      </c>
      <c r="P337" s="205"/>
      <c r="Q337" s="205"/>
      <c r="R337" s="205"/>
      <c r="S337" s="206"/>
    </row>
    <row r="338" spans="1:19" ht="29.1" customHeight="1">
      <c r="A338" s="166">
        <v>334</v>
      </c>
      <c r="B338" s="206"/>
      <c r="C338" s="206"/>
      <c r="D338" s="206"/>
      <c r="E338" s="206"/>
      <c r="F338" s="166" t="s">
        <v>3226</v>
      </c>
      <c r="G338" s="166" t="s">
        <v>3215</v>
      </c>
      <c r="H338" s="157" t="s">
        <v>178</v>
      </c>
      <c r="I338" s="155" t="s">
        <v>54</v>
      </c>
      <c r="J338" s="128">
        <v>19</v>
      </c>
      <c r="K338" s="128">
        <v>19</v>
      </c>
      <c r="L338" s="128">
        <v>1510</v>
      </c>
      <c r="M338" s="199">
        <f t="shared" si="5"/>
        <v>28690</v>
      </c>
      <c r="N338" s="157" t="s">
        <v>3179</v>
      </c>
      <c r="O338" s="157">
        <v>0</v>
      </c>
      <c r="P338" s="205"/>
      <c r="Q338" s="205"/>
      <c r="R338" s="205"/>
      <c r="S338" s="206"/>
    </row>
    <row r="339" spans="1:19" ht="29.1" customHeight="1">
      <c r="A339" s="166">
        <v>335</v>
      </c>
      <c r="B339" s="206"/>
      <c r="C339" s="206"/>
      <c r="D339" s="206"/>
      <c r="E339" s="206"/>
      <c r="F339" s="166" t="s">
        <v>3226</v>
      </c>
      <c r="G339" s="166" t="s">
        <v>3215</v>
      </c>
      <c r="H339" s="158" t="s">
        <v>3105</v>
      </c>
      <c r="I339" s="155" t="s">
        <v>3106</v>
      </c>
      <c r="J339" s="128">
        <v>3174</v>
      </c>
      <c r="K339" s="199">
        <v>54</v>
      </c>
      <c r="L339" s="199">
        <v>1510</v>
      </c>
      <c r="M339" s="199">
        <f t="shared" si="5"/>
        <v>81540</v>
      </c>
      <c r="N339" s="157" t="s">
        <v>3190</v>
      </c>
      <c r="O339" s="157">
        <v>0</v>
      </c>
      <c r="P339" s="205"/>
      <c r="Q339" s="205"/>
      <c r="R339" s="205"/>
      <c r="S339" s="206"/>
    </row>
    <row r="340" spans="1:19" ht="29.1" customHeight="1">
      <c r="A340" s="166">
        <v>336</v>
      </c>
      <c r="B340" s="206"/>
      <c r="C340" s="206"/>
      <c r="D340" s="206"/>
      <c r="E340" s="206"/>
      <c r="F340" s="166" t="s">
        <v>3226</v>
      </c>
      <c r="G340" s="166" t="s">
        <v>3215</v>
      </c>
      <c r="H340" s="158" t="s">
        <v>3103</v>
      </c>
      <c r="I340" s="155" t="s">
        <v>3104</v>
      </c>
      <c r="J340" s="128">
        <v>836</v>
      </c>
      <c r="K340" s="199">
        <v>1</v>
      </c>
      <c r="L340" s="199">
        <v>2950</v>
      </c>
      <c r="M340" s="199">
        <f t="shared" si="5"/>
        <v>2950</v>
      </c>
      <c r="N340" s="157" t="s">
        <v>2549</v>
      </c>
      <c r="O340" s="157">
        <v>312</v>
      </c>
      <c r="P340" s="205"/>
      <c r="Q340" s="205"/>
      <c r="R340" s="205"/>
      <c r="S340" s="206"/>
    </row>
    <row r="341" spans="1:19" ht="29.1" customHeight="1">
      <c r="A341" s="166">
        <v>337</v>
      </c>
      <c r="B341" s="206"/>
      <c r="C341" s="206"/>
      <c r="D341" s="206"/>
      <c r="E341" s="206"/>
      <c r="F341" s="166" t="s">
        <v>3226</v>
      </c>
      <c r="G341" s="166" t="s">
        <v>3215</v>
      </c>
      <c r="H341" s="157" t="s">
        <v>173</v>
      </c>
      <c r="I341" s="155" t="s">
        <v>54</v>
      </c>
      <c r="J341" s="128">
        <v>52</v>
      </c>
      <c r="K341" s="199">
        <v>17</v>
      </c>
      <c r="L341" s="199">
        <v>1510</v>
      </c>
      <c r="M341" s="199">
        <f t="shared" si="5"/>
        <v>25670</v>
      </c>
      <c r="N341" s="157" t="s">
        <v>3179</v>
      </c>
      <c r="O341" s="157">
        <v>0</v>
      </c>
      <c r="P341" s="205"/>
      <c r="Q341" s="205"/>
      <c r="R341" s="205"/>
      <c r="S341" s="206"/>
    </row>
    <row r="342" spans="1:19" ht="29.1" customHeight="1">
      <c r="A342" s="166">
        <v>338</v>
      </c>
      <c r="B342" s="206"/>
      <c r="C342" s="206"/>
      <c r="D342" s="206"/>
      <c r="E342" s="206"/>
      <c r="F342" s="166" t="s">
        <v>3226</v>
      </c>
      <c r="G342" s="166" t="s">
        <v>3215</v>
      </c>
      <c r="H342" s="158" t="s">
        <v>432</v>
      </c>
      <c r="I342" s="155" t="s">
        <v>166</v>
      </c>
      <c r="J342" s="128">
        <v>496</v>
      </c>
      <c r="K342" s="199">
        <v>38</v>
      </c>
      <c r="L342" s="199">
        <v>1510</v>
      </c>
      <c r="M342" s="199">
        <f t="shared" si="5"/>
        <v>57380</v>
      </c>
      <c r="N342" s="157" t="s">
        <v>2577</v>
      </c>
      <c r="O342" s="157">
        <v>0</v>
      </c>
      <c r="P342" s="205"/>
      <c r="Q342" s="205"/>
      <c r="R342" s="205"/>
      <c r="S342" s="206"/>
    </row>
    <row r="343" spans="1:19" ht="29.1" customHeight="1">
      <c r="A343" s="166">
        <v>339</v>
      </c>
      <c r="B343" s="206"/>
      <c r="C343" s="206"/>
      <c r="D343" s="206"/>
      <c r="E343" s="206"/>
      <c r="F343" s="166" t="s">
        <v>3226</v>
      </c>
      <c r="G343" s="166" t="s">
        <v>3215</v>
      </c>
      <c r="H343" s="157" t="s">
        <v>179</v>
      </c>
      <c r="I343" s="155" t="s">
        <v>54</v>
      </c>
      <c r="J343" s="128">
        <v>436</v>
      </c>
      <c r="K343" s="199">
        <v>12</v>
      </c>
      <c r="L343" s="199">
        <v>1510</v>
      </c>
      <c r="M343" s="199">
        <f t="shared" si="5"/>
        <v>18120</v>
      </c>
      <c r="N343" s="157" t="s">
        <v>3179</v>
      </c>
      <c r="O343" s="157">
        <v>0</v>
      </c>
      <c r="P343" s="205"/>
      <c r="Q343" s="205"/>
      <c r="R343" s="205"/>
      <c r="S343" s="206"/>
    </row>
    <row r="344" spans="1:19" ht="29.1" customHeight="1">
      <c r="A344" s="166">
        <v>340</v>
      </c>
      <c r="B344" s="206"/>
      <c r="C344" s="206"/>
      <c r="D344" s="206"/>
      <c r="E344" s="206"/>
      <c r="F344" s="166" t="s">
        <v>3226</v>
      </c>
      <c r="G344" s="166" t="s">
        <v>3215</v>
      </c>
      <c r="H344" s="158" t="s">
        <v>418</v>
      </c>
      <c r="I344" s="155" t="s">
        <v>166</v>
      </c>
      <c r="J344" s="128">
        <v>2464</v>
      </c>
      <c r="K344" s="199">
        <v>1590</v>
      </c>
      <c r="L344" s="199">
        <v>1510</v>
      </c>
      <c r="M344" s="199">
        <f t="shared" si="5"/>
        <v>2400900</v>
      </c>
      <c r="N344" s="157" t="s">
        <v>1821</v>
      </c>
      <c r="O344" s="157">
        <v>0</v>
      </c>
      <c r="P344" s="205"/>
      <c r="Q344" s="205"/>
      <c r="R344" s="205"/>
      <c r="S344" s="206"/>
    </row>
    <row r="345" spans="1:19" ht="29.1" customHeight="1">
      <c r="A345" s="166">
        <v>341</v>
      </c>
      <c r="B345" s="206"/>
      <c r="C345" s="206"/>
      <c r="D345" s="206"/>
      <c r="E345" s="206"/>
      <c r="F345" s="166" t="s">
        <v>3226</v>
      </c>
      <c r="G345" s="166" t="s">
        <v>3215</v>
      </c>
      <c r="H345" s="157" t="s">
        <v>176</v>
      </c>
      <c r="I345" s="155" t="s">
        <v>54</v>
      </c>
      <c r="J345" s="128">
        <v>2689</v>
      </c>
      <c r="K345" s="199">
        <v>1770</v>
      </c>
      <c r="L345" s="199">
        <v>2950</v>
      </c>
      <c r="M345" s="199">
        <f t="shared" si="5"/>
        <v>5221500</v>
      </c>
      <c r="N345" s="157" t="s">
        <v>2549</v>
      </c>
      <c r="O345" s="157">
        <v>312</v>
      </c>
      <c r="P345" s="205"/>
      <c r="Q345" s="205"/>
      <c r="R345" s="205"/>
      <c r="S345" s="206"/>
    </row>
    <row r="346" spans="1:19" ht="29.1" customHeight="1">
      <c r="A346" s="166">
        <v>342</v>
      </c>
      <c r="B346" s="206"/>
      <c r="C346" s="206"/>
      <c r="D346" s="206"/>
      <c r="E346" s="206"/>
      <c r="F346" s="166" t="s">
        <v>3226</v>
      </c>
      <c r="G346" s="166" t="s">
        <v>3215</v>
      </c>
      <c r="H346" s="158" t="s">
        <v>172</v>
      </c>
      <c r="I346" s="155" t="s">
        <v>54</v>
      </c>
      <c r="J346" s="128">
        <v>311</v>
      </c>
      <c r="K346" s="128">
        <v>311</v>
      </c>
      <c r="L346" s="128">
        <v>2840</v>
      </c>
      <c r="M346" s="199">
        <f t="shared" si="5"/>
        <v>883240</v>
      </c>
      <c r="N346" s="157" t="s">
        <v>2577</v>
      </c>
      <c r="O346" s="157">
        <v>0</v>
      </c>
      <c r="P346" s="205"/>
      <c r="Q346" s="205"/>
      <c r="R346" s="205"/>
      <c r="S346" s="206"/>
    </row>
    <row r="347" spans="1:19" ht="29.1" customHeight="1">
      <c r="A347" s="166">
        <v>343</v>
      </c>
      <c r="B347" s="206"/>
      <c r="C347" s="206"/>
      <c r="D347" s="206"/>
      <c r="E347" s="206"/>
      <c r="F347" s="166" t="s">
        <v>3226</v>
      </c>
      <c r="G347" s="166" t="s">
        <v>3215</v>
      </c>
      <c r="H347" s="158" t="s">
        <v>431</v>
      </c>
      <c r="I347" s="155" t="s">
        <v>109</v>
      </c>
      <c r="J347" s="128">
        <v>4279</v>
      </c>
      <c r="K347" s="199">
        <v>1581</v>
      </c>
      <c r="L347" s="199">
        <v>625</v>
      </c>
      <c r="M347" s="199">
        <f t="shared" si="5"/>
        <v>988125</v>
      </c>
      <c r="N347" s="157" t="s">
        <v>2404</v>
      </c>
      <c r="O347" s="157">
        <v>337</v>
      </c>
      <c r="P347" s="205"/>
      <c r="Q347" s="205"/>
      <c r="R347" s="205"/>
      <c r="S347" s="206"/>
    </row>
    <row r="348" spans="1:19" ht="29.1" customHeight="1">
      <c r="A348" s="166">
        <v>344</v>
      </c>
      <c r="B348" s="206"/>
      <c r="C348" s="206"/>
      <c r="D348" s="206"/>
      <c r="E348" s="206"/>
      <c r="F348" s="166" t="s">
        <v>3226</v>
      </c>
      <c r="G348" s="166" t="s">
        <v>3215</v>
      </c>
      <c r="H348" s="158" t="s">
        <v>165</v>
      </c>
      <c r="I348" s="155" t="s">
        <v>55</v>
      </c>
      <c r="J348" s="128">
        <v>291</v>
      </c>
      <c r="K348" s="199">
        <v>111</v>
      </c>
      <c r="L348" s="199">
        <v>2950</v>
      </c>
      <c r="M348" s="199">
        <f t="shared" si="5"/>
        <v>327450</v>
      </c>
      <c r="N348" s="157" t="s">
        <v>2575</v>
      </c>
      <c r="O348" s="157" t="s">
        <v>2576</v>
      </c>
      <c r="P348" s="205"/>
      <c r="Q348" s="205"/>
      <c r="R348" s="205"/>
      <c r="S348" s="206"/>
    </row>
    <row r="349" spans="1:19" ht="29.1" customHeight="1">
      <c r="A349" s="166">
        <v>345</v>
      </c>
      <c r="B349" s="206"/>
      <c r="C349" s="206"/>
      <c r="D349" s="206"/>
      <c r="E349" s="206"/>
      <c r="F349" s="166" t="s">
        <v>3226</v>
      </c>
      <c r="G349" s="166" t="s">
        <v>3215</v>
      </c>
      <c r="H349" s="158" t="s">
        <v>413</v>
      </c>
      <c r="I349" s="155" t="s">
        <v>55</v>
      </c>
      <c r="J349" s="128">
        <v>942</v>
      </c>
      <c r="K349" s="199">
        <v>230</v>
      </c>
      <c r="L349" s="199">
        <v>4470</v>
      </c>
      <c r="M349" s="199">
        <f t="shared" si="5"/>
        <v>1028100</v>
      </c>
      <c r="N349" s="157" t="s">
        <v>2578</v>
      </c>
      <c r="O349" s="157">
        <v>156</v>
      </c>
      <c r="P349" s="205"/>
      <c r="Q349" s="205"/>
      <c r="R349" s="205"/>
      <c r="S349" s="206"/>
    </row>
    <row r="350" spans="1:19" ht="29.1" customHeight="1">
      <c r="A350" s="166">
        <v>346</v>
      </c>
      <c r="B350" s="206"/>
      <c r="C350" s="206"/>
      <c r="D350" s="206"/>
      <c r="E350" s="206"/>
      <c r="F350" s="166" t="s">
        <v>3226</v>
      </c>
      <c r="G350" s="166" t="s">
        <v>3215</v>
      </c>
      <c r="H350" s="158" t="s">
        <v>167</v>
      </c>
      <c r="I350" s="155" t="s">
        <v>166</v>
      </c>
      <c r="J350" s="128">
        <v>162</v>
      </c>
      <c r="K350" s="199">
        <v>26</v>
      </c>
      <c r="L350" s="199">
        <v>1410</v>
      </c>
      <c r="M350" s="199">
        <f t="shared" si="5"/>
        <v>36660</v>
      </c>
      <c r="N350" s="157" t="s">
        <v>2579</v>
      </c>
      <c r="O350" s="157">
        <v>337</v>
      </c>
      <c r="P350" s="205"/>
      <c r="Q350" s="205"/>
      <c r="R350" s="205"/>
      <c r="S350" s="206"/>
    </row>
    <row r="351" spans="1:19" ht="29.1" customHeight="1">
      <c r="A351" s="166">
        <v>347</v>
      </c>
      <c r="B351" s="206"/>
      <c r="C351" s="206"/>
      <c r="D351" s="206"/>
      <c r="E351" s="206"/>
      <c r="F351" s="166" t="s">
        <v>3226</v>
      </c>
      <c r="G351" s="166" t="s">
        <v>3215</v>
      </c>
      <c r="H351" s="158" t="s">
        <v>168</v>
      </c>
      <c r="I351" s="155" t="s">
        <v>166</v>
      </c>
      <c r="J351" s="128">
        <v>106</v>
      </c>
      <c r="K351" s="199">
        <v>15</v>
      </c>
      <c r="L351" s="199">
        <v>1410</v>
      </c>
      <c r="M351" s="199">
        <f t="shared" si="5"/>
        <v>21150</v>
      </c>
      <c r="N351" s="157" t="s">
        <v>2574</v>
      </c>
      <c r="O351" s="157">
        <v>333</v>
      </c>
      <c r="P351" s="205"/>
      <c r="Q351" s="205"/>
      <c r="R351" s="205"/>
      <c r="S351" s="206"/>
    </row>
    <row r="352" spans="1:19" ht="29.1" customHeight="1">
      <c r="A352" s="166">
        <v>348</v>
      </c>
      <c r="B352" s="206"/>
      <c r="C352" s="206"/>
      <c r="D352" s="206"/>
      <c r="E352" s="206"/>
      <c r="F352" s="166" t="s">
        <v>3226</v>
      </c>
      <c r="G352" s="166" t="s">
        <v>3215</v>
      </c>
      <c r="H352" s="158" t="s">
        <v>170</v>
      </c>
      <c r="I352" s="155" t="s">
        <v>166</v>
      </c>
      <c r="J352" s="128">
        <v>198</v>
      </c>
      <c r="K352" s="199">
        <v>119</v>
      </c>
      <c r="L352" s="199">
        <v>1410</v>
      </c>
      <c r="M352" s="199">
        <f t="shared" si="5"/>
        <v>167790</v>
      </c>
      <c r="N352" s="157" t="s">
        <v>2579</v>
      </c>
      <c r="O352" s="157" t="s">
        <v>3613</v>
      </c>
      <c r="P352" s="205"/>
      <c r="Q352" s="205"/>
      <c r="R352" s="205"/>
      <c r="S352" s="206"/>
    </row>
    <row r="353" spans="1:19" ht="29.1" customHeight="1">
      <c r="A353" s="166">
        <v>349</v>
      </c>
      <c r="B353" s="206"/>
      <c r="C353" s="206"/>
      <c r="D353" s="206"/>
      <c r="E353" s="206"/>
      <c r="F353" s="166" t="s">
        <v>3226</v>
      </c>
      <c r="G353" s="166" t="s">
        <v>3215</v>
      </c>
      <c r="H353" s="158" t="s">
        <v>169</v>
      </c>
      <c r="I353" s="155" t="s">
        <v>55</v>
      </c>
      <c r="J353" s="128">
        <v>532</v>
      </c>
      <c r="K353" s="199">
        <v>82</v>
      </c>
      <c r="L353" s="199">
        <v>3490</v>
      </c>
      <c r="M353" s="199">
        <f t="shared" si="5"/>
        <v>286180</v>
      </c>
      <c r="N353" s="157" t="s">
        <v>2580</v>
      </c>
      <c r="O353" s="157" t="s">
        <v>2581</v>
      </c>
      <c r="P353" s="205"/>
      <c r="Q353" s="205"/>
      <c r="R353" s="205"/>
      <c r="S353" s="206"/>
    </row>
    <row r="354" spans="1:19" ht="29.1" customHeight="1">
      <c r="A354" s="166">
        <v>350</v>
      </c>
      <c r="B354" s="206"/>
      <c r="C354" s="206"/>
      <c r="D354" s="206"/>
      <c r="E354" s="206"/>
      <c r="F354" s="166" t="s">
        <v>3226</v>
      </c>
      <c r="G354" s="166" t="s">
        <v>3215</v>
      </c>
      <c r="H354" s="158" t="s">
        <v>163</v>
      </c>
      <c r="I354" s="155" t="s">
        <v>55</v>
      </c>
      <c r="J354" s="128">
        <v>2149</v>
      </c>
      <c r="K354" s="199">
        <v>667</v>
      </c>
      <c r="L354" s="199">
        <v>3290</v>
      </c>
      <c r="M354" s="199">
        <f t="shared" si="5"/>
        <v>2194430</v>
      </c>
      <c r="N354" s="157" t="s">
        <v>1826</v>
      </c>
      <c r="O354" s="157">
        <v>338</v>
      </c>
      <c r="P354" s="205"/>
      <c r="Q354" s="205"/>
      <c r="R354" s="205"/>
      <c r="S354" s="206"/>
    </row>
    <row r="355" spans="1:19" ht="29.1" customHeight="1">
      <c r="A355" s="166">
        <v>351</v>
      </c>
      <c r="B355" s="206"/>
      <c r="C355" s="206"/>
      <c r="D355" s="206"/>
      <c r="E355" s="206"/>
      <c r="F355" s="166" t="s">
        <v>3226</v>
      </c>
      <c r="G355" s="166" t="s">
        <v>3215</v>
      </c>
      <c r="H355" s="158" t="s">
        <v>164</v>
      </c>
      <c r="I355" s="155" t="s">
        <v>54</v>
      </c>
      <c r="J355" s="128">
        <v>585</v>
      </c>
      <c r="K355" s="199">
        <v>44</v>
      </c>
      <c r="L355" s="199">
        <v>2530</v>
      </c>
      <c r="M355" s="199">
        <f t="shared" si="5"/>
        <v>111320</v>
      </c>
      <c r="N355" s="157" t="s">
        <v>2237</v>
      </c>
      <c r="O355" s="157">
        <v>344</v>
      </c>
      <c r="P355" s="205"/>
      <c r="Q355" s="205"/>
      <c r="R355" s="205"/>
      <c r="S355" s="206"/>
    </row>
    <row r="356" spans="1:19" ht="29.1" customHeight="1">
      <c r="A356" s="166">
        <v>352</v>
      </c>
      <c r="B356" s="206"/>
      <c r="C356" s="206"/>
      <c r="D356" s="206"/>
      <c r="E356" s="206"/>
      <c r="F356" s="166" t="s">
        <v>3226</v>
      </c>
      <c r="G356" s="166" t="s">
        <v>3215</v>
      </c>
      <c r="H356" s="158" t="s">
        <v>3107</v>
      </c>
      <c r="I356" s="155" t="s">
        <v>3108</v>
      </c>
      <c r="J356" s="128">
        <v>9818</v>
      </c>
      <c r="K356" s="199">
        <v>165</v>
      </c>
      <c r="L356" s="199">
        <v>418</v>
      </c>
      <c r="M356" s="199">
        <f t="shared" si="5"/>
        <v>68970</v>
      </c>
      <c r="N356" s="157" t="s">
        <v>2569</v>
      </c>
      <c r="O356" s="157" t="s">
        <v>2570</v>
      </c>
      <c r="P356" s="205"/>
      <c r="Q356" s="205"/>
      <c r="R356" s="205"/>
      <c r="S356" s="206"/>
    </row>
    <row r="357" spans="1:19" ht="29.1" customHeight="1">
      <c r="A357" s="166">
        <v>353</v>
      </c>
      <c r="B357" s="206"/>
      <c r="C357" s="206"/>
      <c r="D357" s="206"/>
      <c r="E357" s="206"/>
      <c r="F357" s="166" t="s">
        <v>3226</v>
      </c>
      <c r="G357" s="166" t="s">
        <v>3215</v>
      </c>
      <c r="H357" s="158" t="s">
        <v>3109</v>
      </c>
      <c r="I357" s="155" t="s">
        <v>3108</v>
      </c>
      <c r="J357" s="128">
        <v>14777</v>
      </c>
      <c r="K357" s="199">
        <v>379</v>
      </c>
      <c r="L357" s="199">
        <v>276</v>
      </c>
      <c r="M357" s="199">
        <f t="shared" si="5"/>
        <v>104604</v>
      </c>
      <c r="N357" s="157" t="s">
        <v>2567</v>
      </c>
      <c r="O357" s="157" t="s">
        <v>2568</v>
      </c>
      <c r="P357" s="205"/>
      <c r="Q357" s="205"/>
      <c r="R357" s="205"/>
      <c r="S357" s="206"/>
    </row>
    <row r="358" spans="1:19" ht="29.1" customHeight="1">
      <c r="A358" s="166">
        <v>354</v>
      </c>
      <c r="B358" s="206"/>
      <c r="C358" s="206"/>
      <c r="D358" s="206"/>
      <c r="E358" s="206"/>
      <c r="F358" s="166" t="s">
        <v>3226</v>
      </c>
      <c r="G358" s="166" t="s">
        <v>3215</v>
      </c>
      <c r="H358" s="158" t="s">
        <v>369</v>
      </c>
      <c r="I358" s="155" t="s">
        <v>370</v>
      </c>
      <c r="J358" s="128">
        <v>1902</v>
      </c>
      <c r="K358" s="199">
        <v>509</v>
      </c>
      <c r="L358" s="199">
        <v>2570</v>
      </c>
      <c r="M358" s="199">
        <f t="shared" si="5"/>
        <v>1308130</v>
      </c>
      <c r="N358" s="157" t="s">
        <v>3190</v>
      </c>
      <c r="O358" s="157">
        <v>0</v>
      </c>
      <c r="P358" s="205"/>
      <c r="Q358" s="205"/>
      <c r="R358" s="205"/>
      <c r="S358" s="206"/>
    </row>
    <row r="359" spans="1:19" ht="29.1" customHeight="1">
      <c r="A359" s="166">
        <v>355</v>
      </c>
      <c r="B359" s="206"/>
      <c r="C359" s="206"/>
      <c r="D359" s="206"/>
      <c r="E359" s="206"/>
      <c r="F359" s="166" t="s">
        <v>3226</v>
      </c>
      <c r="G359" s="166" t="s">
        <v>3215</v>
      </c>
      <c r="H359" s="158" t="s">
        <v>157</v>
      </c>
      <c r="I359" s="155" t="s">
        <v>55</v>
      </c>
      <c r="J359" s="128">
        <v>1455</v>
      </c>
      <c r="K359" s="199">
        <v>640</v>
      </c>
      <c r="L359" s="199">
        <v>3500</v>
      </c>
      <c r="M359" s="199">
        <f t="shared" si="5"/>
        <v>2240000</v>
      </c>
      <c r="N359" s="157" t="s">
        <v>2561</v>
      </c>
      <c r="O359" s="157" t="s">
        <v>2562</v>
      </c>
      <c r="P359" s="205"/>
      <c r="Q359" s="205"/>
      <c r="R359" s="205"/>
      <c r="S359" s="206"/>
    </row>
    <row r="360" spans="1:19" ht="29.1" customHeight="1">
      <c r="A360" s="166">
        <v>356</v>
      </c>
      <c r="B360" s="206"/>
      <c r="C360" s="206"/>
      <c r="D360" s="206"/>
      <c r="E360" s="206"/>
      <c r="F360" s="166" t="s">
        <v>3226</v>
      </c>
      <c r="G360" s="166" t="s">
        <v>3215</v>
      </c>
      <c r="H360" s="158" t="s">
        <v>153</v>
      </c>
      <c r="I360" s="155" t="s">
        <v>154</v>
      </c>
      <c r="J360" s="128">
        <v>727</v>
      </c>
      <c r="K360" s="199">
        <v>555</v>
      </c>
      <c r="L360" s="199">
        <v>15000</v>
      </c>
      <c r="M360" s="199">
        <f t="shared" si="5"/>
        <v>8325000</v>
      </c>
      <c r="N360" s="157" t="s">
        <v>2561</v>
      </c>
      <c r="O360" s="157" t="s">
        <v>2562</v>
      </c>
      <c r="P360" s="205"/>
      <c r="Q360" s="205"/>
      <c r="R360" s="205"/>
      <c r="S360" s="206"/>
    </row>
    <row r="361" spans="1:19" ht="29.1" customHeight="1">
      <c r="A361" s="166">
        <v>357</v>
      </c>
      <c r="B361" s="206"/>
      <c r="C361" s="206"/>
      <c r="D361" s="206"/>
      <c r="E361" s="206"/>
      <c r="F361" s="166" t="s">
        <v>3226</v>
      </c>
      <c r="G361" s="166" t="s">
        <v>3215</v>
      </c>
      <c r="H361" s="158" t="s">
        <v>422</v>
      </c>
      <c r="I361" s="155" t="s">
        <v>109</v>
      </c>
      <c r="J361" s="128">
        <v>893</v>
      </c>
      <c r="K361" s="199">
        <v>342</v>
      </c>
      <c r="L361" s="199">
        <v>2860</v>
      </c>
      <c r="M361" s="199">
        <f t="shared" si="5"/>
        <v>978120</v>
      </c>
      <c r="N361" s="157" t="s">
        <v>1823</v>
      </c>
      <c r="O361" s="157">
        <v>11780</v>
      </c>
      <c r="P361" s="205"/>
      <c r="Q361" s="205"/>
      <c r="R361" s="205"/>
      <c r="S361" s="206"/>
    </row>
    <row r="362" spans="1:19" ht="29.1" customHeight="1">
      <c r="A362" s="166">
        <v>358</v>
      </c>
      <c r="B362" s="206"/>
      <c r="C362" s="206"/>
      <c r="D362" s="206"/>
      <c r="E362" s="206"/>
      <c r="F362" s="166" t="s">
        <v>3226</v>
      </c>
      <c r="G362" s="166" t="s">
        <v>3215</v>
      </c>
      <c r="H362" s="158" t="s">
        <v>141</v>
      </c>
      <c r="I362" s="155" t="s">
        <v>54</v>
      </c>
      <c r="J362" s="128">
        <v>264</v>
      </c>
      <c r="K362" s="199">
        <v>106</v>
      </c>
      <c r="L362" s="199">
        <v>3470</v>
      </c>
      <c r="M362" s="199">
        <f t="shared" si="5"/>
        <v>367820</v>
      </c>
      <c r="N362" s="157" t="s">
        <v>2546</v>
      </c>
      <c r="O362" s="157" t="s">
        <v>2557</v>
      </c>
      <c r="P362" s="205"/>
      <c r="Q362" s="205"/>
      <c r="R362" s="205"/>
      <c r="S362" s="206"/>
    </row>
    <row r="363" spans="1:19" ht="29.1" customHeight="1">
      <c r="A363" s="166">
        <v>359</v>
      </c>
      <c r="B363" s="206"/>
      <c r="C363" s="206"/>
      <c r="D363" s="206"/>
      <c r="E363" s="206"/>
      <c r="F363" s="166" t="s">
        <v>3226</v>
      </c>
      <c r="G363" s="166" t="s">
        <v>3215</v>
      </c>
      <c r="H363" s="158" t="s">
        <v>151</v>
      </c>
      <c r="I363" s="155" t="s">
        <v>109</v>
      </c>
      <c r="J363" s="128">
        <v>203</v>
      </c>
      <c r="K363" s="199">
        <v>141</v>
      </c>
      <c r="L363" s="199">
        <v>566</v>
      </c>
      <c r="M363" s="199">
        <f t="shared" si="5"/>
        <v>79806</v>
      </c>
      <c r="N363" s="157" t="s">
        <v>2560</v>
      </c>
      <c r="O363" s="157" t="s">
        <v>2547</v>
      </c>
      <c r="P363" s="205"/>
      <c r="Q363" s="205"/>
      <c r="R363" s="205"/>
      <c r="S363" s="206"/>
    </row>
    <row r="364" spans="1:19" ht="29.1" customHeight="1">
      <c r="A364" s="166">
        <v>360</v>
      </c>
      <c r="B364" s="206"/>
      <c r="C364" s="206"/>
      <c r="D364" s="206"/>
      <c r="E364" s="206"/>
      <c r="F364" s="166" t="s">
        <v>3226</v>
      </c>
      <c r="G364" s="166" t="s">
        <v>3215</v>
      </c>
      <c r="H364" s="158" t="s">
        <v>126</v>
      </c>
      <c r="I364" s="155" t="s">
        <v>109</v>
      </c>
      <c r="J364" s="128">
        <v>15121</v>
      </c>
      <c r="K364" s="199">
        <v>485</v>
      </c>
      <c r="L364" s="199">
        <v>402</v>
      </c>
      <c r="M364" s="199">
        <f t="shared" si="5"/>
        <v>194970</v>
      </c>
      <c r="N364" s="157" t="s">
        <v>2678</v>
      </c>
      <c r="O364" s="157" t="s">
        <v>2681</v>
      </c>
      <c r="P364" s="205"/>
      <c r="Q364" s="205"/>
      <c r="R364" s="205"/>
      <c r="S364" s="206"/>
    </row>
    <row r="365" spans="1:19" ht="29.1" customHeight="1">
      <c r="A365" s="166">
        <v>361</v>
      </c>
      <c r="B365" s="206"/>
      <c r="C365" s="206"/>
      <c r="D365" s="206"/>
      <c r="E365" s="206"/>
      <c r="F365" s="166" t="s">
        <v>3226</v>
      </c>
      <c r="G365" s="166" t="s">
        <v>3215</v>
      </c>
      <c r="H365" s="158" t="s">
        <v>424</v>
      </c>
      <c r="I365" s="155" t="s">
        <v>109</v>
      </c>
      <c r="J365" s="128">
        <v>250</v>
      </c>
      <c r="K365" s="128">
        <v>250</v>
      </c>
      <c r="L365" s="128">
        <v>204</v>
      </c>
      <c r="M365" s="199">
        <f t="shared" si="5"/>
        <v>51000</v>
      </c>
      <c r="N365" s="157" t="s">
        <v>3190</v>
      </c>
      <c r="O365" s="157">
        <v>0</v>
      </c>
      <c r="P365" s="205"/>
      <c r="Q365" s="205"/>
      <c r="R365" s="205"/>
      <c r="S365" s="206"/>
    </row>
    <row r="366" spans="1:19" ht="29.1" customHeight="1">
      <c r="A366" s="166">
        <v>362</v>
      </c>
      <c r="B366" s="206"/>
      <c r="C366" s="206"/>
      <c r="D366" s="206"/>
      <c r="E366" s="206"/>
      <c r="F366" s="166" t="s">
        <v>3226</v>
      </c>
      <c r="G366" s="166" t="s">
        <v>3215</v>
      </c>
      <c r="H366" s="158" t="s">
        <v>427</v>
      </c>
      <c r="I366" s="155" t="s">
        <v>109</v>
      </c>
      <c r="J366" s="128">
        <v>14597</v>
      </c>
      <c r="K366" s="199">
        <v>1073</v>
      </c>
      <c r="L366" s="199">
        <v>417</v>
      </c>
      <c r="M366" s="199">
        <f t="shared" si="5"/>
        <v>447441</v>
      </c>
      <c r="N366" s="157" t="s">
        <v>2400</v>
      </c>
      <c r="O366" s="157" t="s">
        <v>2680</v>
      </c>
      <c r="P366" s="205"/>
      <c r="Q366" s="205"/>
      <c r="R366" s="205"/>
      <c r="S366" s="206"/>
    </row>
    <row r="367" spans="1:19" ht="29.1" customHeight="1">
      <c r="A367" s="166">
        <v>363</v>
      </c>
      <c r="B367" s="206"/>
      <c r="C367" s="206"/>
      <c r="D367" s="206"/>
      <c r="E367" s="206"/>
      <c r="F367" s="166" t="s">
        <v>3226</v>
      </c>
      <c r="G367" s="166" t="s">
        <v>3215</v>
      </c>
      <c r="H367" s="158" t="s">
        <v>425</v>
      </c>
      <c r="I367" s="155" t="s">
        <v>109</v>
      </c>
      <c r="J367" s="128">
        <v>86</v>
      </c>
      <c r="K367" s="128">
        <v>86</v>
      </c>
      <c r="L367" s="128">
        <v>416</v>
      </c>
      <c r="M367" s="199">
        <f t="shared" si="5"/>
        <v>35776</v>
      </c>
      <c r="N367" s="157" t="s">
        <v>3190</v>
      </c>
      <c r="O367" s="157">
        <v>0</v>
      </c>
      <c r="P367" s="205"/>
      <c r="Q367" s="205"/>
      <c r="R367" s="205"/>
      <c r="S367" s="206"/>
    </row>
    <row r="368" spans="1:19" ht="29.1" customHeight="1">
      <c r="A368" s="166">
        <v>364</v>
      </c>
      <c r="B368" s="206"/>
      <c r="C368" s="206"/>
      <c r="D368" s="206"/>
      <c r="E368" s="206"/>
      <c r="F368" s="166" t="s">
        <v>3226</v>
      </c>
      <c r="G368" s="166" t="s">
        <v>3215</v>
      </c>
      <c r="H368" s="158" t="s">
        <v>428</v>
      </c>
      <c r="I368" s="155" t="s">
        <v>326</v>
      </c>
      <c r="J368" s="128">
        <v>9243</v>
      </c>
      <c r="K368" s="199">
        <v>4329</v>
      </c>
      <c r="L368" s="199">
        <v>180</v>
      </c>
      <c r="M368" s="199">
        <f t="shared" si="5"/>
        <v>779220</v>
      </c>
      <c r="N368" s="157" t="s">
        <v>3179</v>
      </c>
      <c r="O368" s="157">
        <v>0</v>
      </c>
      <c r="P368" s="205"/>
      <c r="Q368" s="205"/>
      <c r="R368" s="205"/>
      <c r="S368" s="206"/>
    </row>
    <row r="369" spans="1:19" ht="29.1" customHeight="1">
      <c r="A369" s="166">
        <v>365</v>
      </c>
      <c r="B369" s="206"/>
      <c r="C369" s="206"/>
      <c r="D369" s="206"/>
      <c r="E369" s="206"/>
      <c r="F369" s="166" t="s">
        <v>3226</v>
      </c>
      <c r="G369" s="166" t="s">
        <v>3215</v>
      </c>
      <c r="H369" s="158" t="s">
        <v>426</v>
      </c>
      <c r="I369" s="155" t="s">
        <v>109</v>
      </c>
      <c r="J369" s="128">
        <v>141</v>
      </c>
      <c r="K369" s="128">
        <v>141</v>
      </c>
      <c r="L369" s="128">
        <v>204</v>
      </c>
      <c r="M369" s="199">
        <f t="shared" si="5"/>
        <v>28764</v>
      </c>
      <c r="N369" s="157" t="s">
        <v>3190</v>
      </c>
      <c r="O369" s="157">
        <v>0</v>
      </c>
      <c r="P369" s="205"/>
      <c r="Q369" s="205"/>
      <c r="R369" s="205"/>
      <c r="S369" s="206"/>
    </row>
    <row r="370" spans="1:19" ht="29.1" customHeight="1">
      <c r="A370" s="166">
        <v>366</v>
      </c>
      <c r="B370" s="206"/>
      <c r="C370" s="206"/>
      <c r="D370" s="206"/>
      <c r="E370" s="206"/>
      <c r="F370" s="166" t="s">
        <v>3226</v>
      </c>
      <c r="G370" s="166" t="s">
        <v>3215</v>
      </c>
      <c r="H370" s="158" t="s">
        <v>144</v>
      </c>
      <c r="I370" s="155" t="s">
        <v>109</v>
      </c>
      <c r="J370" s="128">
        <v>839</v>
      </c>
      <c r="K370" s="128">
        <v>839</v>
      </c>
      <c r="L370" s="128">
        <v>755</v>
      </c>
      <c r="M370" s="199">
        <f t="shared" si="5"/>
        <v>633445</v>
      </c>
      <c r="N370" s="157" t="s">
        <v>2555</v>
      </c>
      <c r="O370" s="157" t="s">
        <v>2556</v>
      </c>
      <c r="P370" s="205"/>
      <c r="Q370" s="205"/>
      <c r="R370" s="205"/>
      <c r="S370" s="206"/>
    </row>
    <row r="371" spans="1:19" ht="29.1" customHeight="1">
      <c r="A371" s="166">
        <v>367</v>
      </c>
      <c r="B371" s="206"/>
      <c r="C371" s="206"/>
      <c r="D371" s="206"/>
      <c r="E371" s="206"/>
      <c r="F371" s="166" t="s">
        <v>3226</v>
      </c>
      <c r="G371" s="166" t="s">
        <v>3215</v>
      </c>
      <c r="H371" s="158" t="s">
        <v>147</v>
      </c>
      <c r="I371" s="155" t="s">
        <v>55</v>
      </c>
      <c r="J371" s="128">
        <v>7</v>
      </c>
      <c r="K371" s="128">
        <v>7</v>
      </c>
      <c r="L371" s="128">
        <v>891</v>
      </c>
      <c r="M371" s="199">
        <f t="shared" si="5"/>
        <v>6237</v>
      </c>
      <c r="N371" s="157" t="s">
        <v>3190</v>
      </c>
      <c r="O371" s="157">
        <v>0</v>
      </c>
      <c r="P371" s="205"/>
      <c r="Q371" s="205"/>
      <c r="R371" s="205"/>
      <c r="S371" s="206"/>
    </row>
    <row r="372" spans="1:19" ht="29.1" customHeight="1">
      <c r="A372" s="166">
        <v>368</v>
      </c>
      <c r="B372" s="206"/>
      <c r="C372" s="206"/>
      <c r="D372" s="206"/>
      <c r="E372" s="206"/>
      <c r="F372" s="166" t="s">
        <v>3226</v>
      </c>
      <c r="G372" s="166" t="s">
        <v>3215</v>
      </c>
      <c r="H372" s="158" t="s">
        <v>149</v>
      </c>
      <c r="I372" s="155" t="s">
        <v>109</v>
      </c>
      <c r="J372" s="128">
        <v>51</v>
      </c>
      <c r="K372" s="128">
        <v>51</v>
      </c>
      <c r="L372" s="128">
        <v>801</v>
      </c>
      <c r="M372" s="199">
        <f t="shared" si="5"/>
        <v>40851</v>
      </c>
      <c r="N372" s="157" t="s">
        <v>3190</v>
      </c>
      <c r="O372" s="157">
        <v>0</v>
      </c>
      <c r="P372" s="205"/>
      <c r="Q372" s="205"/>
      <c r="R372" s="205"/>
      <c r="S372" s="206"/>
    </row>
    <row r="373" spans="1:19" ht="29.1" customHeight="1">
      <c r="A373" s="166">
        <v>369</v>
      </c>
      <c r="B373" s="206"/>
      <c r="C373" s="206"/>
      <c r="D373" s="206"/>
      <c r="E373" s="206"/>
      <c r="F373" s="166" t="s">
        <v>3226</v>
      </c>
      <c r="G373" s="166" t="s">
        <v>3215</v>
      </c>
      <c r="H373" s="158" t="s">
        <v>148</v>
      </c>
      <c r="I373" s="155" t="s">
        <v>109</v>
      </c>
      <c r="J373" s="128">
        <v>321</v>
      </c>
      <c r="K373" s="128">
        <v>321</v>
      </c>
      <c r="L373" s="128">
        <v>801</v>
      </c>
      <c r="M373" s="199">
        <f t="shared" si="5"/>
        <v>257121</v>
      </c>
      <c r="N373" s="157" t="s">
        <v>3190</v>
      </c>
      <c r="O373" s="157">
        <v>0</v>
      </c>
      <c r="P373" s="205"/>
      <c r="Q373" s="205"/>
      <c r="R373" s="205"/>
      <c r="S373" s="206"/>
    </row>
    <row r="374" spans="1:19" ht="29.1" customHeight="1">
      <c r="A374" s="166">
        <v>370</v>
      </c>
      <c r="B374" s="206"/>
      <c r="C374" s="206"/>
      <c r="D374" s="206"/>
      <c r="E374" s="206"/>
      <c r="F374" s="166" t="s">
        <v>3226</v>
      </c>
      <c r="G374" s="166" t="s">
        <v>3215</v>
      </c>
      <c r="H374" s="158" t="s">
        <v>145</v>
      </c>
      <c r="I374" s="155" t="s">
        <v>146</v>
      </c>
      <c r="J374" s="128">
        <v>6963</v>
      </c>
      <c r="K374" s="199">
        <v>527</v>
      </c>
      <c r="L374" s="199">
        <v>4690</v>
      </c>
      <c r="M374" s="199">
        <f t="shared" si="5"/>
        <v>2471630</v>
      </c>
      <c r="N374" s="157" t="s">
        <v>2555</v>
      </c>
      <c r="O374" s="157" t="s">
        <v>2556</v>
      </c>
      <c r="P374" s="205"/>
      <c r="Q374" s="205"/>
      <c r="R374" s="205"/>
      <c r="S374" s="206"/>
    </row>
    <row r="375" spans="1:19" ht="29.1" customHeight="1">
      <c r="A375" s="166">
        <v>371</v>
      </c>
      <c r="B375" s="206"/>
      <c r="C375" s="206"/>
      <c r="D375" s="206"/>
      <c r="E375" s="206"/>
      <c r="F375" s="166" t="s">
        <v>3226</v>
      </c>
      <c r="G375" s="166" t="s">
        <v>3215</v>
      </c>
      <c r="H375" s="158" t="s">
        <v>150</v>
      </c>
      <c r="I375" s="155" t="s">
        <v>146</v>
      </c>
      <c r="J375" s="128">
        <v>159</v>
      </c>
      <c r="K375" s="199">
        <v>159</v>
      </c>
      <c r="L375" s="199">
        <v>891</v>
      </c>
      <c r="M375" s="199">
        <f t="shared" si="5"/>
        <v>141669</v>
      </c>
      <c r="N375" s="157" t="s">
        <v>3190</v>
      </c>
      <c r="O375" s="157">
        <v>0</v>
      </c>
      <c r="P375" s="205"/>
      <c r="Q375" s="205"/>
      <c r="R375" s="205"/>
      <c r="S375" s="206"/>
    </row>
    <row r="376" spans="1:19" ht="29.1" customHeight="1">
      <c r="A376" s="166">
        <v>372</v>
      </c>
      <c r="B376" s="206"/>
      <c r="C376" s="206"/>
      <c r="D376" s="206"/>
      <c r="E376" s="206"/>
      <c r="F376" s="166" t="s">
        <v>3226</v>
      </c>
      <c r="G376" s="166" t="s">
        <v>3215</v>
      </c>
      <c r="H376" s="158" t="s">
        <v>430</v>
      </c>
      <c r="I376" s="155" t="s">
        <v>109</v>
      </c>
      <c r="J376" s="128">
        <v>2911</v>
      </c>
      <c r="K376" s="199">
        <v>1339</v>
      </c>
      <c r="L376" s="199">
        <v>891</v>
      </c>
      <c r="M376" s="199">
        <f t="shared" si="5"/>
        <v>1193049</v>
      </c>
      <c r="N376" s="157" t="s">
        <v>3190</v>
      </c>
      <c r="O376" s="157">
        <v>0</v>
      </c>
      <c r="P376" s="205"/>
      <c r="Q376" s="205"/>
      <c r="R376" s="205"/>
      <c r="S376" s="206"/>
    </row>
    <row r="377" spans="1:19" ht="29.1" customHeight="1">
      <c r="A377" s="166">
        <v>373</v>
      </c>
      <c r="B377" s="206"/>
      <c r="C377" s="206"/>
      <c r="D377" s="206"/>
      <c r="E377" s="206"/>
      <c r="F377" s="166" t="s">
        <v>3226</v>
      </c>
      <c r="G377" s="166" t="s">
        <v>3215</v>
      </c>
      <c r="H377" s="158" t="s">
        <v>142</v>
      </c>
      <c r="I377" s="155" t="s">
        <v>54</v>
      </c>
      <c r="J377" s="128">
        <v>737</v>
      </c>
      <c r="K377" s="199">
        <v>2</v>
      </c>
      <c r="L377" s="199">
        <v>4010</v>
      </c>
      <c r="M377" s="199">
        <f t="shared" si="5"/>
        <v>8020</v>
      </c>
      <c r="N377" s="157" t="s">
        <v>2558</v>
      </c>
      <c r="O377" s="157" t="s">
        <v>2210</v>
      </c>
      <c r="P377" s="205"/>
      <c r="Q377" s="205"/>
      <c r="R377" s="205"/>
      <c r="S377" s="206"/>
    </row>
    <row r="378" spans="1:19" ht="29.1" customHeight="1">
      <c r="A378" s="166">
        <v>374</v>
      </c>
      <c r="B378" s="206"/>
      <c r="C378" s="206"/>
      <c r="D378" s="206"/>
      <c r="E378" s="206"/>
      <c r="F378" s="166" t="s">
        <v>3226</v>
      </c>
      <c r="G378" s="206" t="s">
        <v>3216</v>
      </c>
      <c r="H378" s="158" t="s">
        <v>666</v>
      </c>
      <c r="I378" s="155" t="s">
        <v>109</v>
      </c>
      <c r="J378" s="128">
        <v>95</v>
      </c>
      <c r="K378" s="128">
        <v>95</v>
      </c>
      <c r="L378" s="128">
        <v>319</v>
      </c>
      <c r="M378" s="199">
        <f t="shared" si="5"/>
        <v>30305</v>
      </c>
      <c r="N378" s="157" t="s">
        <v>2504</v>
      </c>
      <c r="O378" s="157" t="s">
        <v>2505</v>
      </c>
      <c r="P378" s="205"/>
      <c r="Q378" s="205"/>
      <c r="R378" s="205"/>
      <c r="S378" s="206"/>
    </row>
    <row r="379" spans="1:19" ht="29.1" customHeight="1">
      <c r="A379" s="166">
        <v>375</v>
      </c>
      <c r="B379" s="206"/>
      <c r="C379" s="206"/>
      <c r="D379" s="206"/>
      <c r="E379" s="206"/>
      <c r="F379" s="166" t="s">
        <v>3226</v>
      </c>
      <c r="G379" s="206" t="s">
        <v>3216</v>
      </c>
      <c r="H379" s="158" t="s">
        <v>669</v>
      </c>
      <c r="I379" s="155" t="s">
        <v>326</v>
      </c>
      <c r="J379" s="128">
        <v>9286</v>
      </c>
      <c r="K379" s="128">
        <v>2493</v>
      </c>
      <c r="L379" s="155">
        <v>497</v>
      </c>
      <c r="M379" s="199">
        <f t="shared" si="5"/>
        <v>1239021</v>
      </c>
      <c r="N379" s="157" t="s">
        <v>3179</v>
      </c>
      <c r="O379" s="157">
        <v>0</v>
      </c>
      <c r="P379" s="205"/>
      <c r="Q379" s="205"/>
      <c r="R379" s="205"/>
      <c r="S379" s="206"/>
    </row>
    <row r="380" spans="1:19" ht="29.1" customHeight="1">
      <c r="A380" s="166">
        <v>376</v>
      </c>
      <c r="B380" s="206"/>
      <c r="C380" s="206"/>
      <c r="D380" s="206"/>
      <c r="E380" s="206"/>
      <c r="F380" s="166" t="s">
        <v>3226</v>
      </c>
      <c r="G380" s="206" t="s">
        <v>3216</v>
      </c>
      <c r="H380" s="158" t="s">
        <v>668</v>
      </c>
      <c r="I380" s="155" t="s">
        <v>326</v>
      </c>
      <c r="J380" s="128">
        <v>565</v>
      </c>
      <c r="K380" s="128">
        <v>565</v>
      </c>
      <c r="L380" s="128">
        <v>507</v>
      </c>
      <c r="M380" s="199">
        <f t="shared" si="5"/>
        <v>286455</v>
      </c>
      <c r="N380" s="157" t="s">
        <v>3190</v>
      </c>
      <c r="O380" s="157">
        <v>0</v>
      </c>
      <c r="P380" s="205"/>
      <c r="Q380" s="205"/>
      <c r="R380" s="205"/>
      <c r="S380" s="206"/>
    </row>
    <row r="381" spans="1:19" ht="29.1" customHeight="1">
      <c r="A381" s="166">
        <v>377</v>
      </c>
      <c r="B381" s="206"/>
      <c r="C381" s="206"/>
      <c r="D381" s="206"/>
      <c r="E381" s="206"/>
      <c r="F381" s="166" t="s">
        <v>3226</v>
      </c>
      <c r="G381" s="206" t="s">
        <v>3216</v>
      </c>
      <c r="H381" s="158" t="s">
        <v>671</v>
      </c>
      <c r="I381" s="155" t="s">
        <v>109</v>
      </c>
      <c r="J381" s="128">
        <v>694</v>
      </c>
      <c r="K381" s="128">
        <v>239</v>
      </c>
      <c r="L381" s="155">
        <v>118</v>
      </c>
      <c r="M381" s="199">
        <f t="shared" si="5"/>
        <v>28202</v>
      </c>
      <c r="N381" s="157" t="s">
        <v>1840</v>
      </c>
      <c r="O381" s="157">
        <v>0</v>
      </c>
      <c r="P381" s="205"/>
      <c r="Q381" s="205"/>
      <c r="R381" s="205"/>
      <c r="S381" s="206"/>
    </row>
    <row r="382" spans="1:19" ht="29.1" customHeight="1">
      <c r="A382" s="166">
        <v>378</v>
      </c>
      <c r="B382" s="206"/>
      <c r="C382" s="206"/>
      <c r="D382" s="206"/>
      <c r="E382" s="206"/>
      <c r="F382" s="166" t="s">
        <v>3226</v>
      </c>
      <c r="G382" s="206" t="s">
        <v>3216</v>
      </c>
      <c r="H382" s="158" t="s">
        <v>667</v>
      </c>
      <c r="I382" s="155" t="s">
        <v>109</v>
      </c>
      <c r="J382" s="128">
        <v>9675</v>
      </c>
      <c r="K382" s="128">
        <v>53</v>
      </c>
      <c r="L382" s="155">
        <v>330</v>
      </c>
      <c r="M382" s="199">
        <f t="shared" si="5"/>
        <v>17490</v>
      </c>
      <c r="N382" s="157" t="s">
        <v>2504</v>
      </c>
      <c r="O382" s="157" t="s">
        <v>2505</v>
      </c>
      <c r="P382" s="205"/>
      <c r="Q382" s="205"/>
      <c r="R382" s="205"/>
      <c r="S382" s="206"/>
    </row>
    <row r="383" spans="1:19" ht="29.1" customHeight="1">
      <c r="A383" s="166">
        <v>379</v>
      </c>
      <c r="B383" s="206"/>
      <c r="C383" s="206"/>
      <c r="D383" s="206"/>
      <c r="E383" s="206"/>
      <c r="F383" s="166" t="s">
        <v>3226</v>
      </c>
      <c r="G383" s="206" t="s">
        <v>3216</v>
      </c>
      <c r="H383" s="158" t="s">
        <v>664</v>
      </c>
      <c r="I383" s="155" t="s">
        <v>119</v>
      </c>
      <c r="J383" s="128">
        <v>694</v>
      </c>
      <c r="K383" s="128">
        <v>548</v>
      </c>
      <c r="L383" s="155">
        <v>1120</v>
      </c>
      <c r="M383" s="199">
        <f t="shared" si="5"/>
        <v>613760</v>
      </c>
      <c r="N383" s="157" t="s">
        <v>3190</v>
      </c>
      <c r="O383" s="157">
        <v>0</v>
      </c>
      <c r="P383" s="205"/>
      <c r="Q383" s="205"/>
      <c r="R383" s="205"/>
      <c r="S383" s="206"/>
    </row>
    <row r="384" spans="1:19" ht="29.1" customHeight="1">
      <c r="A384" s="166">
        <v>380</v>
      </c>
      <c r="B384" s="206"/>
      <c r="C384" s="206"/>
      <c r="D384" s="206"/>
      <c r="E384" s="206"/>
      <c r="F384" s="166" t="s">
        <v>3226</v>
      </c>
      <c r="G384" s="206" t="s">
        <v>3216</v>
      </c>
      <c r="H384" s="158" t="s">
        <v>621</v>
      </c>
      <c r="I384" s="155" t="s">
        <v>55</v>
      </c>
      <c r="J384" s="128">
        <v>101</v>
      </c>
      <c r="K384" s="128">
        <v>101</v>
      </c>
      <c r="L384" s="128">
        <v>594</v>
      </c>
      <c r="M384" s="199">
        <f t="shared" si="5"/>
        <v>59994</v>
      </c>
      <c r="N384" s="157" t="s">
        <v>3190</v>
      </c>
      <c r="O384" s="157">
        <v>0</v>
      </c>
      <c r="P384" s="205"/>
      <c r="Q384" s="205"/>
      <c r="R384" s="205"/>
      <c r="S384" s="206"/>
    </row>
    <row r="385" spans="1:19" ht="29.1" customHeight="1">
      <c r="A385" s="166">
        <v>381</v>
      </c>
      <c r="B385" s="206"/>
      <c r="C385" s="206"/>
      <c r="D385" s="206"/>
      <c r="E385" s="206"/>
      <c r="F385" s="166" t="s">
        <v>3226</v>
      </c>
      <c r="G385" s="206" t="s">
        <v>3216</v>
      </c>
      <c r="H385" s="158" t="s">
        <v>619</v>
      </c>
      <c r="I385" s="155" t="s">
        <v>119</v>
      </c>
      <c r="J385" s="128">
        <v>17</v>
      </c>
      <c r="K385" s="128">
        <v>10</v>
      </c>
      <c r="L385" s="155">
        <v>1510</v>
      </c>
      <c r="M385" s="199">
        <f t="shared" si="5"/>
        <v>15100</v>
      </c>
      <c r="N385" s="157" t="s">
        <v>3190</v>
      </c>
      <c r="O385" s="157">
        <v>0</v>
      </c>
      <c r="P385" s="205"/>
      <c r="Q385" s="205"/>
      <c r="R385" s="205"/>
      <c r="S385" s="206"/>
    </row>
    <row r="386" spans="1:19" ht="29.1" customHeight="1">
      <c r="A386" s="166">
        <v>382</v>
      </c>
      <c r="B386" s="206"/>
      <c r="C386" s="206"/>
      <c r="D386" s="206"/>
      <c r="E386" s="206"/>
      <c r="F386" s="166" t="s">
        <v>3226</v>
      </c>
      <c r="G386" s="206" t="s">
        <v>3216</v>
      </c>
      <c r="H386" s="158" t="s">
        <v>665</v>
      </c>
      <c r="I386" s="155" t="s">
        <v>109</v>
      </c>
      <c r="J386" s="128">
        <v>1782</v>
      </c>
      <c r="K386" s="128">
        <v>1581</v>
      </c>
      <c r="L386" s="155">
        <v>118</v>
      </c>
      <c r="M386" s="199">
        <f t="shared" si="5"/>
        <v>186558</v>
      </c>
      <c r="N386" s="157" t="s">
        <v>3190</v>
      </c>
      <c r="O386" s="157">
        <v>0</v>
      </c>
      <c r="P386" s="205"/>
      <c r="Q386" s="205"/>
      <c r="R386" s="205"/>
      <c r="S386" s="206"/>
    </row>
    <row r="387" spans="1:19" ht="29.1" customHeight="1">
      <c r="A387" s="166">
        <v>383</v>
      </c>
      <c r="B387" s="206"/>
      <c r="C387" s="206"/>
      <c r="D387" s="206"/>
      <c r="E387" s="206"/>
      <c r="F387" s="166" t="s">
        <v>3226</v>
      </c>
      <c r="G387" s="206" t="s">
        <v>3216</v>
      </c>
      <c r="H387" s="158" t="s">
        <v>615</v>
      </c>
      <c r="I387" s="155" t="s">
        <v>119</v>
      </c>
      <c r="J387" s="128">
        <v>238</v>
      </c>
      <c r="K387" s="128">
        <v>238</v>
      </c>
      <c r="L387" s="128">
        <v>1510</v>
      </c>
      <c r="M387" s="199">
        <f t="shared" si="5"/>
        <v>359380</v>
      </c>
      <c r="N387" s="157" t="s">
        <v>3190</v>
      </c>
      <c r="O387" s="157">
        <v>0</v>
      </c>
      <c r="P387" s="205"/>
      <c r="Q387" s="205"/>
      <c r="R387" s="205"/>
      <c r="S387" s="206"/>
    </row>
    <row r="388" spans="1:19" ht="29.1" customHeight="1">
      <c r="A388" s="166">
        <v>384</v>
      </c>
      <c r="B388" s="206"/>
      <c r="C388" s="206"/>
      <c r="D388" s="206"/>
      <c r="E388" s="206"/>
      <c r="F388" s="166" t="s">
        <v>3226</v>
      </c>
      <c r="G388" s="206" t="s">
        <v>3216</v>
      </c>
      <c r="H388" s="158" t="s">
        <v>633</v>
      </c>
      <c r="I388" s="155" t="s">
        <v>119</v>
      </c>
      <c r="J388" s="128">
        <v>2562</v>
      </c>
      <c r="K388" s="128">
        <v>672</v>
      </c>
      <c r="L388" s="155">
        <v>1510</v>
      </c>
      <c r="M388" s="199">
        <f t="shared" si="5"/>
        <v>1014720</v>
      </c>
      <c r="N388" s="157" t="s">
        <v>3190</v>
      </c>
      <c r="O388" s="157">
        <v>0</v>
      </c>
      <c r="P388" s="205"/>
      <c r="Q388" s="205"/>
      <c r="R388" s="205"/>
      <c r="S388" s="206"/>
    </row>
    <row r="389" spans="1:19" ht="29.1" customHeight="1">
      <c r="A389" s="166">
        <v>385</v>
      </c>
      <c r="B389" s="206"/>
      <c r="C389" s="206"/>
      <c r="D389" s="206"/>
      <c r="E389" s="206"/>
      <c r="F389" s="166" t="s">
        <v>3226</v>
      </c>
      <c r="G389" s="206" t="s">
        <v>3216</v>
      </c>
      <c r="H389" s="158" t="s">
        <v>611</v>
      </c>
      <c r="I389" s="155" t="s">
        <v>119</v>
      </c>
      <c r="J389" s="128">
        <v>50</v>
      </c>
      <c r="K389" s="128">
        <v>50</v>
      </c>
      <c r="L389" s="128">
        <v>1510</v>
      </c>
      <c r="M389" s="199">
        <f t="shared" ref="M389:M452" si="6">K389*L389</f>
        <v>75500</v>
      </c>
      <c r="N389" s="157" t="s">
        <v>3190</v>
      </c>
      <c r="O389" s="157">
        <v>0</v>
      </c>
      <c r="P389" s="205"/>
      <c r="Q389" s="205"/>
      <c r="R389" s="205"/>
      <c r="S389" s="206"/>
    </row>
    <row r="390" spans="1:19" ht="29.1" customHeight="1">
      <c r="A390" s="166">
        <v>386</v>
      </c>
      <c r="B390" s="206"/>
      <c r="C390" s="206"/>
      <c r="D390" s="206"/>
      <c r="E390" s="206"/>
      <c r="F390" s="166" t="s">
        <v>3226</v>
      </c>
      <c r="G390" s="206" t="s">
        <v>3216</v>
      </c>
      <c r="H390" s="158" t="s">
        <v>613</v>
      </c>
      <c r="I390" s="155" t="s">
        <v>109</v>
      </c>
      <c r="J390" s="128">
        <v>4</v>
      </c>
      <c r="K390" s="128">
        <v>4</v>
      </c>
      <c r="L390" s="128">
        <v>2520</v>
      </c>
      <c r="M390" s="199">
        <f t="shared" si="6"/>
        <v>10080</v>
      </c>
      <c r="N390" s="157" t="s">
        <v>1820</v>
      </c>
      <c r="O390" s="157">
        <v>0</v>
      </c>
      <c r="P390" s="205"/>
      <c r="Q390" s="205"/>
      <c r="R390" s="205"/>
      <c r="S390" s="206"/>
    </row>
    <row r="391" spans="1:19" ht="29.1" customHeight="1">
      <c r="A391" s="166">
        <v>387</v>
      </c>
      <c r="B391" s="206"/>
      <c r="C391" s="206"/>
      <c r="D391" s="206"/>
      <c r="E391" s="206"/>
      <c r="F391" s="166" t="s">
        <v>3226</v>
      </c>
      <c r="G391" s="206" t="s">
        <v>3216</v>
      </c>
      <c r="H391" s="158" t="s">
        <v>608</v>
      </c>
      <c r="I391" s="155" t="s">
        <v>55</v>
      </c>
      <c r="J391" s="128">
        <v>44</v>
      </c>
      <c r="K391" s="128">
        <v>44</v>
      </c>
      <c r="L391" s="128">
        <v>594</v>
      </c>
      <c r="M391" s="199">
        <f t="shared" si="6"/>
        <v>26136</v>
      </c>
      <c r="N391" s="157" t="s">
        <v>3190</v>
      </c>
      <c r="O391" s="157">
        <v>0</v>
      </c>
      <c r="P391" s="205"/>
      <c r="Q391" s="205"/>
      <c r="R391" s="205"/>
      <c r="S391" s="206"/>
    </row>
    <row r="392" spans="1:19" ht="29.1" customHeight="1">
      <c r="A392" s="166">
        <v>388</v>
      </c>
      <c r="B392" s="206"/>
      <c r="C392" s="206"/>
      <c r="D392" s="206"/>
      <c r="E392" s="206"/>
      <c r="F392" s="166" t="s">
        <v>3226</v>
      </c>
      <c r="G392" s="206" t="s">
        <v>3216</v>
      </c>
      <c r="H392" s="158" t="s">
        <v>662</v>
      </c>
      <c r="I392" s="155" t="s">
        <v>109</v>
      </c>
      <c r="J392" s="128">
        <v>397</v>
      </c>
      <c r="K392" s="128">
        <v>39</v>
      </c>
      <c r="L392" s="155">
        <v>118</v>
      </c>
      <c r="M392" s="199">
        <f t="shared" si="6"/>
        <v>4602</v>
      </c>
      <c r="N392" s="157" t="s">
        <v>3190</v>
      </c>
      <c r="O392" s="157">
        <v>0</v>
      </c>
      <c r="P392" s="205"/>
      <c r="Q392" s="205"/>
      <c r="R392" s="205"/>
      <c r="S392" s="206"/>
    </row>
    <row r="393" spans="1:19" ht="29.1" customHeight="1">
      <c r="A393" s="166">
        <v>389</v>
      </c>
      <c r="B393" s="206"/>
      <c r="C393" s="206"/>
      <c r="D393" s="206"/>
      <c r="E393" s="206"/>
      <c r="F393" s="166" t="s">
        <v>3226</v>
      </c>
      <c r="G393" s="206" t="s">
        <v>3216</v>
      </c>
      <c r="H393" s="158" t="s">
        <v>663</v>
      </c>
      <c r="I393" s="155" t="s">
        <v>109</v>
      </c>
      <c r="J393" s="128">
        <v>99</v>
      </c>
      <c r="K393" s="128">
        <v>97</v>
      </c>
      <c r="L393" s="128">
        <v>313</v>
      </c>
      <c r="M393" s="199">
        <f t="shared" si="6"/>
        <v>30361</v>
      </c>
      <c r="N393" s="157" t="s">
        <v>3190</v>
      </c>
      <c r="O393" s="157">
        <v>0</v>
      </c>
      <c r="P393" s="205"/>
      <c r="Q393" s="205"/>
      <c r="R393" s="205"/>
      <c r="S393" s="206"/>
    </row>
    <row r="394" spans="1:19" ht="29.1" customHeight="1">
      <c r="A394" s="166">
        <v>390</v>
      </c>
      <c r="B394" s="206"/>
      <c r="C394" s="206"/>
      <c r="D394" s="206"/>
      <c r="E394" s="206"/>
      <c r="F394" s="166" t="s">
        <v>3226</v>
      </c>
      <c r="G394" s="206" t="s">
        <v>3216</v>
      </c>
      <c r="H394" s="158" t="s">
        <v>661</v>
      </c>
      <c r="I394" s="155" t="s">
        <v>109</v>
      </c>
      <c r="J394" s="128">
        <v>99</v>
      </c>
      <c r="K394" s="128">
        <v>25</v>
      </c>
      <c r="L394" s="155">
        <v>118</v>
      </c>
      <c r="M394" s="199">
        <f t="shared" si="6"/>
        <v>2950</v>
      </c>
      <c r="N394" s="157" t="s">
        <v>2502</v>
      </c>
      <c r="O394" s="157">
        <v>0</v>
      </c>
      <c r="P394" s="205"/>
      <c r="Q394" s="205"/>
      <c r="R394" s="205"/>
      <c r="S394" s="206"/>
    </row>
    <row r="395" spans="1:19" ht="29.1" customHeight="1">
      <c r="A395" s="166">
        <v>391</v>
      </c>
      <c r="B395" s="206"/>
      <c r="C395" s="206"/>
      <c r="D395" s="206"/>
      <c r="E395" s="206"/>
      <c r="F395" s="166" t="s">
        <v>3226</v>
      </c>
      <c r="G395" s="206" t="s">
        <v>3216</v>
      </c>
      <c r="H395" s="158" t="s">
        <v>609</v>
      </c>
      <c r="I395" s="155" t="s">
        <v>55</v>
      </c>
      <c r="J395" s="128">
        <v>45</v>
      </c>
      <c r="K395" s="128">
        <v>45</v>
      </c>
      <c r="L395" s="128">
        <v>1510</v>
      </c>
      <c r="M395" s="199">
        <f t="shared" si="6"/>
        <v>67950</v>
      </c>
      <c r="N395" s="157" t="s">
        <v>3190</v>
      </c>
      <c r="O395" s="157">
        <v>0</v>
      </c>
      <c r="P395" s="205"/>
      <c r="Q395" s="205"/>
      <c r="R395" s="205"/>
      <c r="S395" s="206"/>
    </row>
    <row r="396" spans="1:19" ht="29.1" customHeight="1">
      <c r="A396" s="166">
        <v>392</v>
      </c>
      <c r="B396" s="206"/>
      <c r="C396" s="206"/>
      <c r="D396" s="206"/>
      <c r="E396" s="206"/>
      <c r="F396" s="166" t="s">
        <v>3226</v>
      </c>
      <c r="G396" s="206" t="s">
        <v>3216</v>
      </c>
      <c r="H396" s="158" t="s">
        <v>607</v>
      </c>
      <c r="I396" s="155" t="s">
        <v>119</v>
      </c>
      <c r="J396" s="128">
        <v>7</v>
      </c>
      <c r="K396" s="128">
        <v>7</v>
      </c>
      <c r="L396" s="155">
        <v>1510</v>
      </c>
      <c r="M396" s="199">
        <f t="shared" si="6"/>
        <v>10570</v>
      </c>
      <c r="N396" s="157" t="s">
        <v>2496</v>
      </c>
      <c r="O396" s="157">
        <v>696</v>
      </c>
      <c r="P396" s="205"/>
      <c r="Q396" s="205"/>
      <c r="R396" s="205"/>
      <c r="S396" s="206"/>
    </row>
    <row r="397" spans="1:19" ht="29.1" customHeight="1">
      <c r="A397" s="166">
        <v>393</v>
      </c>
      <c r="B397" s="206"/>
      <c r="C397" s="206"/>
      <c r="D397" s="206"/>
      <c r="E397" s="206"/>
      <c r="F397" s="166" t="s">
        <v>3226</v>
      </c>
      <c r="G397" s="206" t="s">
        <v>3216</v>
      </c>
      <c r="H397" s="158" t="s">
        <v>606</v>
      </c>
      <c r="I397" s="155" t="s">
        <v>54</v>
      </c>
      <c r="J397" s="128">
        <v>72</v>
      </c>
      <c r="K397" s="128">
        <v>72</v>
      </c>
      <c r="L397" s="128">
        <v>1510</v>
      </c>
      <c r="M397" s="199">
        <f t="shared" si="6"/>
        <v>108720</v>
      </c>
      <c r="N397" s="157" t="s">
        <v>3190</v>
      </c>
      <c r="O397" s="157">
        <v>0</v>
      </c>
      <c r="P397" s="205"/>
      <c r="Q397" s="205"/>
      <c r="R397" s="205"/>
      <c r="S397" s="206"/>
    </row>
    <row r="398" spans="1:19" ht="29.1" customHeight="1">
      <c r="A398" s="166">
        <v>394</v>
      </c>
      <c r="B398" s="206"/>
      <c r="C398" s="206"/>
      <c r="D398" s="206"/>
      <c r="E398" s="206"/>
      <c r="F398" s="166" t="s">
        <v>3226</v>
      </c>
      <c r="G398" s="206" t="s">
        <v>3216</v>
      </c>
      <c r="H398" s="158" t="s">
        <v>603</v>
      </c>
      <c r="I398" s="155" t="s">
        <v>109</v>
      </c>
      <c r="J398" s="128">
        <v>156</v>
      </c>
      <c r="K398" s="128">
        <v>156</v>
      </c>
      <c r="L398" s="155">
        <v>1510</v>
      </c>
      <c r="M398" s="199">
        <f t="shared" si="6"/>
        <v>235560</v>
      </c>
      <c r="N398" s="157" t="s">
        <v>3190</v>
      </c>
      <c r="O398" s="157">
        <v>0</v>
      </c>
      <c r="P398" s="205"/>
      <c r="Q398" s="205"/>
      <c r="R398" s="205"/>
      <c r="S398" s="206"/>
    </row>
    <row r="399" spans="1:19" ht="29.1" customHeight="1">
      <c r="A399" s="166">
        <v>395</v>
      </c>
      <c r="B399" s="206"/>
      <c r="C399" s="206"/>
      <c r="D399" s="206"/>
      <c r="E399" s="206"/>
      <c r="F399" s="166" t="s">
        <v>3226</v>
      </c>
      <c r="G399" s="206" t="s">
        <v>3216</v>
      </c>
      <c r="H399" s="158" t="s">
        <v>677</v>
      </c>
      <c r="I399" s="155" t="s">
        <v>109</v>
      </c>
      <c r="J399" s="128">
        <v>1559</v>
      </c>
      <c r="K399" s="128">
        <v>669</v>
      </c>
      <c r="L399" s="155">
        <v>118</v>
      </c>
      <c r="M399" s="199">
        <f t="shared" si="6"/>
        <v>78942</v>
      </c>
      <c r="N399" s="157" t="s">
        <v>3190</v>
      </c>
      <c r="O399" s="157">
        <v>0</v>
      </c>
      <c r="P399" s="205"/>
      <c r="Q399" s="205"/>
      <c r="R399" s="205"/>
      <c r="S399" s="206"/>
    </row>
    <row r="400" spans="1:19" ht="29.1" customHeight="1">
      <c r="A400" s="166">
        <v>396</v>
      </c>
      <c r="B400" s="206"/>
      <c r="C400" s="206"/>
      <c r="D400" s="206"/>
      <c r="E400" s="206"/>
      <c r="F400" s="166" t="s">
        <v>3226</v>
      </c>
      <c r="G400" s="206" t="s">
        <v>3216</v>
      </c>
      <c r="H400" s="158" t="s">
        <v>679</v>
      </c>
      <c r="I400" s="155" t="s">
        <v>109</v>
      </c>
      <c r="J400" s="128">
        <v>786</v>
      </c>
      <c r="K400" s="128">
        <v>157</v>
      </c>
      <c r="L400" s="155">
        <v>118</v>
      </c>
      <c r="M400" s="199">
        <f t="shared" si="6"/>
        <v>18526</v>
      </c>
      <c r="N400" s="157" t="s">
        <v>3190</v>
      </c>
      <c r="O400" s="157">
        <v>0</v>
      </c>
      <c r="P400" s="205"/>
      <c r="Q400" s="205"/>
      <c r="R400" s="205"/>
      <c r="S400" s="206"/>
    </row>
    <row r="401" spans="1:19" ht="29.1" customHeight="1">
      <c r="A401" s="166">
        <v>397</v>
      </c>
      <c r="B401" s="206"/>
      <c r="C401" s="206"/>
      <c r="D401" s="206"/>
      <c r="E401" s="206"/>
      <c r="F401" s="166" t="s">
        <v>3226</v>
      </c>
      <c r="G401" s="206" t="s">
        <v>3216</v>
      </c>
      <c r="H401" s="158" t="s">
        <v>632</v>
      </c>
      <c r="I401" s="155" t="s">
        <v>119</v>
      </c>
      <c r="J401" s="128">
        <v>122</v>
      </c>
      <c r="K401" s="128">
        <v>122</v>
      </c>
      <c r="L401" s="155">
        <v>1510</v>
      </c>
      <c r="M401" s="199">
        <f t="shared" si="6"/>
        <v>184220</v>
      </c>
      <c r="N401" s="157" t="s">
        <v>3190</v>
      </c>
      <c r="O401" s="157">
        <v>0</v>
      </c>
      <c r="P401" s="205"/>
      <c r="Q401" s="205"/>
      <c r="R401" s="205"/>
      <c r="S401" s="206"/>
    </row>
    <row r="402" spans="1:19" ht="29.1" customHeight="1">
      <c r="A402" s="166">
        <v>398</v>
      </c>
      <c r="B402" s="206"/>
      <c r="C402" s="206"/>
      <c r="D402" s="206"/>
      <c r="E402" s="206"/>
      <c r="F402" s="166" t="s">
        <v>3226</v>
      </c>
      <c r="G402" s="206" t="s">
        <v>3216</v>
      </c>
      <c r="H402" s="158" t="s">
        <v>624</v>
      </c>
      <c r="I402" s="155" t="s">
        <v>119</v>
      </c>
      <c r="J402" s="128">
        <v>618</v>
      </c>
      <c r="K402" s="128">
        <v>423</v>
      </c>
      <c r="L402" s="155">
        <v>1510</v>
      </c>
      <c r="M402" s="199">
        <f t="shared" si="6"/>
        <v>638730</v>
      </c>
      <c r="N402" s="157" t="s">
        <v>3190</v>
      </c>
      <c r="O402" s="157">
        <v>0</v>
      </c>
      <c r="P402" s="205"/>
      <c r="Q402" s="205"/>
      <c r="R402" s="205"/>
      <c r="S402" s="206"/>
    </row>
    <row r="403" spans="1:19" ht="29.1" customHeight="1">
      <c r="A403" s="166">
        <v>399</v>
      </c>
      <c r="B403" s="206"/>
      <c r="C403" s="206"/>
      <c r="D403" s="206"/>
      <c r="E403" s="206"/>
      <c r="F403" s="166" t="s">
        <v>3226</v>
      </c>
      <c r="G403" s="206" t="s">
        <v>3216</v>
      </c>
      <c r="H403" s="158" t="s">
        <v>627</v>
      </c>
      <c r="I403" s="155" t="s">
        <v>55</v>
      </c>
      <c r="J403" s="128">
        <v>184</v>
      </c>
      <c r="K403" s="128">
        <v>134</v>
      </c>
      <c r="L403" s="155">
        <v>1120</v>
      </c>
      <c r="M403" s="199">
        <f t="shared" si="6"/>
        <v>150080</v>
      </c>
      <c r="N403" s="157" t="s">
        <v>3190</v>
      </c>
      <c r="O403" s="157">
        <v>0</v>
      </c>
      <c r="P403" s="205"/>
      <c r="Q403" s="205"/>
      <c r="R403" s="205"/>
      <c r="S403" s="206"/>
    </row>
    <row r="404" spans="1:19" ht="29.1" customHeight="1">
      <c r="A404" s="166">
        <v>400</v>
      </c>
      <c r="B404" s="206"/>
      <c r="C404" s="206"/>
      <c r="D404" s="206"/>
      <c r="E404" s="206"/>
      <c r="F404" s="166" t="s">
        <v>3226</v>
      </c>
      <c r="G404" s="206" t="s">
        <v>3216</v>
      </c>
      <c r="H404" s="158" t="s">
        <v>625</v>
      </c>
      <c r="I404" s="155" t="s">
        <v>55</v>
      </c>
      <c r="J404" s="128">
        <v>631</v>
      </c>
      <c r="K404" s="128">
        <v>496</v>
      </c>
      <c r="L404" s="155">
        <v>5610</v>
      </c>
      <c r="M404" s="199">
        <f t="shared" si="6"/>
        <v>2782560</v>
      </c>
      <c r="N404" s="157" t="s">
        <v>2483</v>
      </c>
      <c r="O404" s="157">
        <v>0</v>
      </c>
      <c r="P404" s="205"/>
      <c r="Q404" s="205"/>
      <c r="R404" s="205"/>
      <c r="S404" s="206"/>
    </row>
    <row r="405" spans="1:19" ht="29.1" customHeight="1">
      <c r="A405" s="166">
        <v>401</v>
      </c>
      <c r="B405" s="206"/>
      <c r="C405" s="206"/>
      <c r="D405" s="206"/>
      <c r="E405" s="206"/>
      <c r="F405" s="166" t="s">
        <v>3226</v>
      </c>
      <c r="G405" s="206" t="s">
        <v>3216</v>
      </c>
      <c r="H405" s="158" t="s">
        <v>626</v>
      </c>
      <c r="I405" s="155" t="s">
        <v>119</v>
      </c>
      <c r="J405" s="128">
        <v>217</v>
      </c>
      <c r="K405" s="128">
        <v>82</v>
      </c>
      <c r="L405" s="155">
        <v>1510</v>
      </c>
      <c r="M405" s="199">
        <f t="shared" si="6"/>
        <v>123820</v>
      </c>
      <c r="N405" s="157" t="s">
        <v>3190</v>
      </c>
      <c r="O405" s="157">
        <v>0</v>
      </c>
      <c r="P405" s="205"/>
      <c r="Q405" s="205"/>
      <c r="R405" s="205"/>
      <c r="S405" s="206"/>
    </row>
    <row r="406" spans="1:19" ht="29.1" customHeight="1">
      <c r="A406" s="166">
        <v>402</v>
      </c>
      <c r="B406" s="206"/>
      <c r="C406" s="206"/>
      <c r="D406" s="206"/>
      <c r="E406" s="206"/>
      <c r="F406" s="166" t="s">
        <v>3226</v>
      </c>
      <c r="G406" s="206" t="s">
        <v>3216</v>
      </c>
      <c r="H406" s="158" t="s">
        <v>673</v>
      </c>
      <c r="I406" s="155" t="s">
        <v>119</v>
      </c>
      <c r="J406" s="128">
        <v>574</v>
      </c>
      <c r="K406" s="128">
        <v>66</v>
      </c>
      <c r="L406" s="155">
        <v>1120</v>
      </c>
      <c r="M406" s="199">
        <f t="shared" si="6"/>
        <v>73920</v>
      </c>
      <c r="N406" s="157" t="s">
        <v>1840</v>
      </c>
      <c r="O406" s="157">
        <v>0</v>
      </c>
      <c r="P406" s="205"/>
      <c r="Q406" s="205"/>
      <c r="R406" s="205"/>
      <c r="S406" s="206"/>
    </row>
    <row r="407" spans="1:19" ht="29.1" customHeight="1">
      <c r="A407" s="166">
        <v>403</v>
      </c>
      <c r="B407" s="206"/>
      <c r="C407" s="206"/>
      <c r="D407" s="206"/>
      <c r="E407" s="206"/>
      <c r="F407" s="166" t="s">
        <v>3226</v>
      </c>
      <c r="G407" s="206" t="s">
        <v>3216</v>
      </c>
      <c r="H407" s="158" t="s">
        <v>628</v>
      </c>
      <c r="I407" s="155" t="s">
        <v>119</v>
      </c>
      <c r="J407" s="128">
        <v>26</v>
      </c>
      <c r="K407" s="128">
        <v>12</v>
      </c>
      <c r="L407" s="155">
        <v>1900</v>
      </c>
      <c r="M407" s="199">
        <f t="shared" si="6"/>
        <v>22800</v>
      </c>
      <c r="N407" s="157" t="s">
        <v>3190</v>
      </c>
      <c r="O407" s="157">
        <v>0</v>
      </c>
      <c r="P407" s="205"/>
      <c r="Q407" s="205"/>
      <c r="R407" s="205"/>
      <c r="S407" s="206"/>
    </row>
    <row r="408" spans="1:19" ht="29.1" customHeight="1">
      <c r="A408" s="166">
        <v>404</v>
      </c>
      <c r="B408" s="206"/>
      <c r="C408" s="206"/>
      <c r="D408" s="206"/>
      <c r="E408" s="206"/>
      <c r="F408" s="166" t="s">
        <v>3226</v>
      </c>
      <c r="G408" s="206" t="s">
        <v>3216</v>
      </c>
      <c r="H408" s="158" t="s">
        <v>623</v>
      </c>
      <c r="I408" s="155" t="s">
        <v>55</v>
      </c>
      <c r="J408" s="128">
        <v>36</v>
      </c>
      <c r="K408" s="128">
        <v>36</v>
      </c>
      <c r="L408" s="128">
        <v>1120</v>
      </c>
      <c r="M408" s="199">
        <f t="shared" si="6"/>
        <v>40320</v>
      </c>
      <c r="N408" s="157" t="s">
        <v>3190</v>
      </c>
      <c r="O408" s="157">
        <v>0</v>
      </c>
      <c r="P408" s="205"/>
      <c r="Q408" s="205"/>
      <c r="R408" s="205"/>
      <c r="S408" s="206"/>
    </row>
    <row r="409" spans="1:19" ht="29.1" customHeight="1">
      <c r="A409" s="166">
        <v>405</v>
      </c>
      <c r="B409" s="206"/>
      <c r="C409" s="206"/>
      <c r="D409" s="206"/>
      <c r="E409" s="206"/>
      <c r="F409" s="166" t="s">
        <v>3226</v>
      </c>
      <c r="G409" s="206" t="s">
        <v>3216</v>
      </c>
      <c r="H409" s="158" t="s">
        <v>672</v>
      </c>
      <c r="I409" s="155" t="s">
        <v>109</v>
      </c>
      <c r="J409" s="128">
        <v>99</v>
      </c>
      <c r="K409" s="128">
        <v>3</v>
      </c>
      <c r="L409" s="155">
        <v>118</v>
      </c>
      <c r="M409" s="199">
        <f t="shared" si="6"/>
        <v>354</v>
      </c>
      <c r="N409" s="157" t="s">
        <v>1840</v>
      </c>
      <c r="O409" s="157">
        <v>0</v>
      </c>
      <c r="P409" s="205"/>
      <c r="Q409" s="205"/>
      <c r="R409" s="205"/>
      <c r="S409" s="206"/>
    </row>
    <row r="410" spans="1:19" ht="29.1" customHeight="1">
      <c r="A410" s="166">
        <v>406</v>
      </c>
      <c r="B410" s="206"/>
      <c r="C410" s="206"/>
      <c r="D410" s="206"/>
      <c r="E410" s="206"/>
      <c r="F410" s="166" t="s">
        <v>3226</v>
      </c>
      <c r="G410" s="206" t="s">
        <v>3216</v>
      </c>
      <c r="H410" s="158" t="s">
        <v>3146</v>
      </c>
      <c r="I410" s="155" t="s">
        <v>109</v>
      </c>
      <c r="J410" s="128">
        <v>59244</v>
      </c>
      <c r="K410" s="128">
        <v>75</v>
      </c>
      <c r="L410" s="155">
        <v>422</v>
      </c>
      <c r="M410" s="199">
        <f t="shared" si="6"/>
        <v>31650</v>
      </c>
      <c r="N410" s="157" t="s">
        <v>3179</v>
      </c>
      <c r="O410" s="157">
        <v>0</v>
      </c>
      <c r="P410" s="205"/>
      <c r="Q410" s="205"/>
      <c r="R410" s="205"/>
      <c r="S410" s="206"/>
    </row>
    <row r="411" spans="1:19" ht="29.1" customHeight="1">
      <c r="A411" s="166">
        <v>407</v>
      </c>
      <c r="B411" s="206"/>
      <c r="C411" s="206"/>
      <c r="D411" s="206"/>
      <c r="E411" s="206"/>
      <c r="F411" s="166" t="s">
        <v>3226</v>
      </c>
      <c r="G411" s="206" t="s">
        <v>3216</v>
      </c>
      <c r="H411" s="158" t="s">
        <v>674</v>
      </c>
      <c r="I411" s="155" t="s">
        <v>109</v>
      </c>
      <c r="J411" s="128">
        <v>193</v>
      </c>
      <c r="K411" s="128">
        <v>193</v>
      </c>
      <c r="L411" s="128">
        <v>319</v>
      </c>
      <c r="M411" s="199">
        <f t="shared" si="6"/>
        <v>61567</v>
      </c>
      <c r="N411" s="157" t="s">
        <v>3179</v>
      </c>
      <c r="O411" s="157">
        <v>0</v>
      </c>
      <c r="P411" s="205"/>
      <c r="Q411" s="205"/>
      <c r="R411" s="205"/>
      <c r="S411" s="206"/>
    </row>
    <row r="412" spans="1:19" ht="29.1" customHeight="1">
      <c r="A412" s="166">
        <v>408</v>
      </c>
      <c r="B412" s="206"/>
      <c r="C412" s="206"/>
      <c r="D412" s="206"/>
      <c r="E412" s="206"/>
      <c r="F412" s="166" t="s">
        <v>3226</v>
      </c>
      <c r="G412" s="206" t="s">
        <v>3216</v>
      </c>
      <c r="H412" s="158" t="s">
        <v>622</v>
      </c>
      <c r="I412" s="155" t="s">
        <v>55</v>
      </c>
      <c r="J412" s="128">
        <v>443</v>
      </c>
      <c r="K412" s="128">
        <v>443</v>
      </c>
      <c r="L412" s="128">
        <v>3400</v>
      </c>
      <c r="M412" s="199">
        <f t="shared" si="6"/>
        <v>1506200</v>
      </c>
      <c r="N412" s="157" t="s">
        <v>3190</v>
      </c>
      <c r="O412" s="157">
        <v>0</v>
      </c>
      <c r="P412" s="205"/>
      <c r="Q412" s="205"/>
      <c r="R412" s="205"/>
      <c r="S412" s="206"/>
    </row>
    <row r="413" spans="1:19" ht="29.1" customHeight="1">
      <c r="A413" s="166">
        <v>409</v>
      </c>
      <c r="B413" s="206"/>
      <c r="C413" s="206"/>
      <c r="D413" s="206"/>
      <c r="E413" s="206"/>
      <c r="F413" s="166" t="s">
        <v>3226</v>
      </c>
      <c r="G413" s="206" t="s">
        <v>3216</v>
      </c>
      <c r="H413" s="158" t="s">
        <v>620</v>
      </c>
      <c r="I413" s="155" t="s">
        <v>55</v>
      </c>
      <c r="J413" s="128">
        <v>659</v>
      </c>
      <c r="K413" s="128">
        <v>394</v>
      </c>
      <c r="L413" s="155">
        <v>3400</v>
      </c>
      <c r="M413" s="199">
        <f t="shared" si="6"/>
        <v>1339600</v>
      </c>
      <c r="N413" s="157" t="s">
        <v>2478</v>
      </c>
      <c r="O413" s="157" t="s">
        <v>2490</v>
      </c>
      <c r="P413" s="205"/>
      <c r="Q413" s="205"/>
      <c r="R413" s="205"/>
      <c r="S413" s="206"/>
    </row>
    <row r="414" spans="1:19" ht="29.1" customHeight="1">
      <c r="A414" s="166">
        <v>410</v>
      </c>
      <c r="B414" s="206"/>
      <c r="C414" s="206"/>
      <c r="D414" s="206"/>
      <c r="E414" s="206"/>
      <c r="F414" s="166" t="s">
        <v>3226</v>
      </c>
      <c r="G414" s="206" t="s">
        <v>3216</v>
      </c>
      <c r="H414" s="158" t="s">
        <v>618</v>
      </c>
      <c r="I414" s="155" t="s">
        <v>55</v>
      </c>
      <c r="J414" s="128">
        <v>700</v>
      </c>
      <c r="K414" s="128">
        <v>186</v>
      </c>
      <c r="L414" s="155">
        <v>2370</v>
      </c>
      <c r="M414" s="199">
        <f t="shared" si="6"/>
        <v>440820</v>
      </c>
      <c r="N414" s="157" t="s">
        <v>2478</v>
      </c>
      <c r="O414" s="157" t="s">
        <v>2490</v>
      </c>
      <c r="P414" s="205"/>
      <c r="Q414" s="205"/>
      <c r="R414" s="205"/>
      <c r="S414" s="206"/>
    </row>
    <row r="415" spans="1:19" ht="29.1" customHeight="1">
      <c r="A415" s="166">
        <v>411</v>
      </c>
      <c r="B415" s="206"/>
      <c r="C415" s="206"/>
      <c r="D415" s="206"/>
      <c r="E415" s="206"/>
      <c r="F415" s="166" t="s">
        <v>3226</v>
      </c>
      <c r="G415" s="206" t="s">
        <v>3216</v>
      </c>
      <c r="H415" s="158" t="s">
        <v>670</v>
      </c>
      <c r="I415" s="155" t="s">
        <v>109</v>
      </c>
      <c r="J415" s="128">
        <v>1091</v>
      </c>
      <c r="K415" s="128">
        <v>1091</v>
      </c>
      <c r="L415" s="128">
        <v>435</v>
      </c>
      <c r="M415" s="199">
        <f t="shared" si="6"/>
        <v>474585</v>
      </c>
      <c r="N415" s="157" t="s">
        <v>1820</v>
      </c>
      <c r="O415" s="157">
        <v>0</v>
      </c>
      <c r="P415" s="205"/>
      <c r="Q415" s="205"/>
      <c r="R415" s="205"/>
      <c r="S415" s="206"/>
    </row>
    <row r="416" spans="1:19" ht="29.1" customHeight="1">
      <c r="A416" s="166">
        <v>412</v>
      </c>
      <c r="B416" s="206"/>
      <c r="C416" s="206"/>
      <c r="D416" s="206"/>
      <c r="E416" s="206"/>
      <c r="F416" s="166" t="s">
        <v>3226</v>
      </c>
      <c r="G416" s="206" t="s">
        <v>3216</v>
      </c>
      <c r="H416" s="158" t="s">
        <v>617</v>
      </c>
      <c r="I416" s="155" t="s">
        <v>55</v>
      </c>
      <c r="J416" s="128">
        <v>112</v>
      </c>
      <c r="K416" s="128">
        <v>112</v>
      </c>
      <c r="L416" s="128">
        <v>3400</v>
      </c>
      <c r="M416" s="199">
        <f t="shared" si="6"/>
        <v>380800</v>
      </c>
      <c r="N416" s="157" t="s">
        <v>3190</v>
      </c>
      <c r="O416" s="157">
        <v>0</v>
      </c>
      <c r="P416" s="205"/>
      <c r="Q416" s="205"/>
      <c r="R416" s="205"/>
      <c r="S416" s="206"/>
    </row>
    <row r="417" spans="1:19" ht="29.1" customHeight="1">
      <c r="A417" s="166">
        <v>413</v>
      </c>
      <c r="B417" s="206"/>
      <c r="C417" s="206"/>
      <c r="D417" s="206"/>
      <c r="E417" s="206"/>
      <c r="F417" s="166" t="s">
        <v>3226</v>
      </c>
      <c r="G417" s="206" t="s">
        <v>3216</v>
      </c>
      <c r="H417" s="158" t="s">
        <v>616</v>
      </c>
      <c r="I417" s="155" t="s">
        <v>55</v>
      </c>
      <c r="J417" s="128">
        <v>3752</v>
      </c>
      <c r="K417" s="128">
        <v>1592</v>
      </c>
      <c r="L417" s="155">
        <v>3400</v>
      </c>
      <c r="M417" s="199">
        <f t="shared" si="6"/>
        <v>5412800</v>
      </c>
      <c r="N417" s="157" t="s">
        <v>2480</v>
      </c>
      <c r="O417" s="157" t="s">
        <v>2481</v>
      </c>
      <c r="P417" s="205"/>
      <c r="Q417" s="205"/>
      <c r="R417" s="205"/>
      <c r="S417" s="206"/>
    </row>
    <row r="418" spans="1:19" ht="29.1" customHeight="1">
      <c r="A418" s="166">
        <v>414</v>
      </c>
      <c r="B418" s="206"/>
      <c r="C418" s="206"/>
      <c r="D418" s="206"/>
      <c r="E418" s="206"/>
      <c r="F418" s="166" t="s">
        <v>3226</v>
      </c>
      <c r="G418" s="206" t="s">
        <v>3216</v>
      </c>
      <c r="H418" s="158" t="s">
        <v>612</v>
      </c>
      <c r="I418" s="155" t="s">
        <v>109</v>
      </c>
      <c r="J418" s="128">
        <v>700</v>
      </c>
      <c r="K418" s="128">
        <v>657</v>
      </c>
      <c r="L418" s="155">
        <v>644</v>
      </c>
      <c r="M418" s="199">
        <f t="shared" si="6"/>
        <v>423108</v>
      </c>
      <c r="N418" s="157" t="s">
        <v>1820</v>
      </c>
      <c r="O418" s="157">
        <v>0</v>
      </c>
      <c r="P418" s="205"/>
      <c r="Q418" s="205"/>
      <c r="R418" s="205"/>
      <c r="S418" s="206"/>
    </row>
    <row r="419" spans="1:19" ht="29.1" customHeight="1">
      <c r="A419" s="166">
        <v>415</v>
      </c>
      <c r="B419" s="206"/>
      <c r="C419" s="206"/>
      <c r="D419" s="206"/>
      <c r="E419" s="206"/>
      <c r="F419" s="166" t="s">
        <v>3226</v>
      </c>
      <c r="G419" s="206" t="s">
        <v>3216</v>
      </c>
      <c r="H419" s="158" t="s">
        <v>614</v>
      </c>
      <c r="I419" s="155" t="s">
        <v>55</v>
      </c>
      <c r="J419" s="128">
        <v>1266</v>
      </c>
      <c r="K419" s="128">
        <v>209</v>
      </c>
      <c r="L419" s="155">
        <v>2270</v>
      </c>
      <c r="M419" s="199">
        <f t="shared" si="6"/>
        <v>474430</v>
      </c>
      <c r="N419" s="157" t="s">
        <v>2480</v>
      </c>
      <c r="O419" s="157" t="s">
        <v>2481</v>
      </c>
      <c r="P419" s="205"/>
      <c r="Q419" s="205"/>
      <c r="R419" s="205"/>
      <c r="S419" s="206"/>
    </row>
    <row r="420" spans="1:19" ht="29.1" customHeight="1">
      <c r="A420" s="166">
        <v>416</v>
      </c>
      <c r="B420" s="206"/>
      <c r="C420" s="206"/>
      <c r="D420" s="206"/>
      <c r="E420" s="206"/>
      <c r="F420" s="166" t="s">
        <v>3226</v>
      </c>
      <c r="G420" s="206" t="s">
        <v>3216</v>
      </c>
      <c r="H420" s="158" t="s">
        <v>610</v>
      </c>
      <c r="I420" s="155" t="s">
        <v>55</v>
      </c>
      <c r="J420" s="128">
        <v>2047</v>
      </c>
      <c r="K420" s="128">
        <v>1496</v>
      </c>
      <c r="L420" s="155">
        <v>3400</v>
      </c>
      <c r="M420" s="199">
        <f t="shared" si="6"/>
        <v>5086400</v>
      </c>
      <c r="N420" s="157" t="s">
        <v>2480</v>
      </c>
      <c r="O420" s="157" t="s">
        <v>2481</v>
      </c>
      <c r="P420" s="205"/>
      <c r="Q420" s="205"/>
      <c r="R420" s="205"/>
      <c r="S420" s="206"/>
    </row>
    <row r="421" spans="1:19" ht="29.1" customHeight="1">
      <c r="A421" s="166">
        <v>417</v>
      </c>
      <c r="B421" s="206"/>
      <c r="C421" s="206"/>
      <c r="D421" s="206"/>
      <c r="E421" s="206"/>
      <c r="F421" s="166" t="s">
        <v>3226</v>
      </c>
      <c r="G421" s="206" t="s">
        <v>3216</v>
      </c>
      <c r="H421" s="158" t="s">
        <v>3147</v>
      </c>
      <c r="I421" s="155" t="s">
        <v>3100</v>
      </c>
      <c r="J421" s="128">
        <v>10270</v>
      </c>
      <c r="K421" s="128">
        <v>271</v>
      </c>
      <c r="L421" s="155">
        <v>1020</v>
      </c>
      <c r="M421" s="199">
        <f t="shared" si="6"/>
        <v>276420</v>
      </c>
      <c r="N421" s="157" t="s">
        <v>3190</v>
      </c>
      <c r="O421" s="157"/>
      <c r="P421" s="205"/>
      <c r="Q421" s="205"/>
      <c r="R421" s="205"/>
      <c r="S421" s="206"/>
    </row>
    <row r="422" spans="1:19" ht="29.1" customHeight="1">
      <c r="A422" s="166">
        <v>418</v>
      </c>
      <c r="B422" s="206"/>
      <c r="C422" s="206"/>
      <c r="D422" s="206"/>
      <c r="E422" s="206"/>
      <c r="F422" s="166" t="s">
        <v>3226</v>
      </c>
      <c r="G422" s="206" t="s">
        <v>3216</v>
      </c>
      <c r="H422" s="158" t="s">
        <v>605</v>
      </c>
      <c r="I422" s="155" t="s">
        <v>54</v>
      </c>
      <c r="J422" s="128">
        <v>232</v>
      </c>
      <c r="K422" s="128">
        <v>160</v>
      </c>
      <c r="L422" s="155">
        <v>3270</v>
      </c>
      <c r="M422" s="199">
        <f t="shared" si="6"/>
        <v>523200</v>
      </c>
      <c r="N422" s="157" t="s">
        <v>2472</v>
      </c>
      <c r="O422" s="157">
        <v>520</v>
      </c>
      <c r="P422" s="205"/>
      <c r="Q422" s="205"/>
      <c r="R422" s="205"/>
      <c r="S422" s="206"/>
    </row>
    <row r="423" spans="1:19" ht="29.1" customHeight="1">
      <c r="A423" s="166">
        <v>419</v>
      </c>
      <c r="B423" s="206"/>
      <c r="C423" s="206"/>
      <c r="D423" s="206"/>
      <c r="E423" s="206"/>
      <c r="F423" s="166" t="s">
        <v>3226</v>
      </c>
      <c r="G423" s="206" t="s">
        <v>3216</v>
      </c>
      <c r="H423" s="158" t="s">
        <v>604</v>
      </c>
      <c r="I423" s="155" t="s">
        <v>109</v>
      </c>
      <c r="J423" s="128">
        <v>614</v>
      </c>
      <c r="K423" s="128">
        <v>614</v>
      </c>
      <c r="L423" s="155">
        <v>3330</v>
      </c>
      <c r="M423" s="199">
        <f t="shared" si="6"/>
        <v>2044620</v>
      </c>
      <c r="N423" s="157" t="s">
        <v>2489</v>
      </c>
      <c r="O423" s="157">
        <v>0</v>
      </c>
      <c r="P423" s="205"/>
      <c r="Q423" s="205"/>
      <c r="R423" s="205"/>
      <c r="S423" s="206"/>
    </row>
    <row r="424" spans="1:19" ht="29.1" customHeight="1">
      <c r="A424" s="166">
        <v>420</v>
      </c>
      <c r="B424" s="206"/>
      <c r="C424" s="206"/>
      <c r="D424" s="206"/>
      <c r="E424" s="206"/>
      <c r="F424" s="166" t="s">
        <v>3226</v>
      </c>
      <c r="G424" s="206" t="s">
        <v>3216</v>
      </c>
      <c r="H424" s="158" t="s">
        <v>675</v>
      </c>
      <c r="I424" s="155" t="s">
        <v>109</v>
      </c>
      <c r="J424" s="128">
        <v>21818</v>
      </c>
      <c r="K424" s="128">
        <v>193</v>
      </c>
      <c r="L424" s="155">
        <v>310</v>
      </c>
      <c r="M424" s="199">
        <f t="shared" si="6"/>
        <v>59830</v>
      </c>
      <c r="N424" s="157" t="s">
        <v>2456</v>
      </c>
      <c r="O424" s="157" t="s">
        <v>2506</v>
      </c>
      <c r="P424" s="205"/>
      <c r="Q424" s="205"/>
      <c r="R424" s="205"/>
      <c r="S424" s="206"/>
    </row>
    <row r="425" spans="1:19" ht="29.1" customHeight="1">
      <c r="A425" s="166">
        <v>421</v>
      </c>
      <c r="B425" s="206"/>
      <c r="C425" s="206"/>
      <c r="D425" s="206"/>
      <c r="E425" s="206"/>
      <c r="F425" s="166" t="s">
        <v>3226</v>
      </c>
      <c r="G425" s="206" t="s">
        <v>3216</v>
      </c>
      <c r="H425" s="158" t="s">
        <v>676</v>
      </c>
      <c r="I425" s="155" t="s">
        <v>109</v>
      </c>
      <c r="J425" s="128">
        <v>16193</v>
      </c>
      <c r="K425" s="128">
        <v>1912</v>
      </c>
      <c r="L425" s="155">
        <v>313</v>
      </c>
      <c r="M425" s="199">
        <f t="shared" si="6"/>
        <v>598456</v>
      </c>
      <c r="N425" s="157" t="s">
        <v>2472</v>
      </c>
      <c r="O425" s="157">
        <v>520</v>
      </c>
      <c r="P425" s="205"/>
      <c r="Q425" s="205"/>
      <c r="R425" s="205"/>
      <c r="S425" s="206"/>
    </row>
    <row r="426" spans="1:19" ht="29.1" customHeight="1">
      <c r="A426" s="166">
        <v>422</v>
      </c>
      <c r="B426" s="206"/>
      <c r="C426" s="206"/>
      <c r="D426" s="206"/>
      <c r="E426" s="206"/>
      <c r="F426" s="166" t="s">
        <v>3226</v>
      </c>
      <c r="G426" s="206" t="s">
        <v>3216</v>
      </c>
      <c r="H426" s="158" t="s">
        <v>678</v>
      </c>
      <c r="I426" s="155" t="s">
        <v>109</v>
      </c>
      <c r="J426" s="128">
        <v>30057</v>
      </c>
      <c r="K426" s="128">
        <v>1320</v>
      </c>
      <c r="L426" s="155">
        <v>339</v>
      </c>
      <c r="M426" s="199">
        <f t="shared" si="6"/>
        <v>447480</v>
      </c>
      <c r="N426" s="157" t="s">
        <v>2507</v>
      </c>
      <c r="O426" s="157" t="s">
        <v>2508</v>
      </c>
      <c r="P426" s="205"/>
      <c r="Q426" s="205"/>
      <c r="R426" s="205"/>
      <c r="S426" s="206"/>
    </row>
    <row r="427" spans="1:19" ht="29.1" customHeight="1">
      <c r="A427" s="166">
        <v>423</v>
      </c>
      <c r="B427" s="206"/>
      <c r="C427" s="206"/>
      <c r="D427" s="206"/>
      <c r="E427" s="206"/>
      <c r="F427" s="166" t="s">
        <v>3226</v>
      </c>
      <c r="G427" s="206" t="s">
        <v>3216</v>
      </c>
      <c r="H427" s="158" t="s">
        <v>682</v>
      </c>
      <c r="I427" s="155" t="s">
        <v>109</v>
      </c>
      <c r="J427" s="128">
        <v>3607</v>
      </c>
      <c r="K427" s="128">
        <v>777</v>
      </c>
      <c r="L427" s="155">
        <v>118</v>
      </c>
      <c r="M427" s="199">
        <f t="shared" si="6"/>
        <v>91686</v>
      </c>
      <c r="N427" s="157" t="s">
        <v>3190</v>
      </c>
      <c r="O427" s="157">
        <v>0</v>
      </c>
      <c r="P427" s="205"/>
      <c r="Q427" s="205"/>
      <c r="R427" s="205"/>
      <c r="S427" s="206"/>
    </row>
    <row r="428" spans="1:19" ht="29.1" customHeight="1">
      <c r="A428" s="166">
        <v>424</v>
      </c>
      <c r="B428" s="206"/>
      <c r="C428" s="206"/>
      <c r="D428" s="206"/>
      <c r="E428" s="206"/>
      <c r="F428" s="166" t="s">
        <v>3226</v>
      </c>
      <c r="G428" s="206" t="s">
        <v>3216</v>
      </c>
      <c r="H428" s="158" t="s">
        <v>599</v>
      </c>
      <c r="I428" s="155" t="s">
        <v>55</v>
      </c>
      <c r="J428" s="128">
        <v>611</v>
      </c>
      <c r="K428" s="128">
        <v>161</v>
      </c>
      <c r="L428" s="155">
        <v>1510</v>
      </c>
      <c r="M428" s="199">
        <f t="shared" si="6"/>
        <v>243110</v>
      </c>
      <c r="N428" s="157" t="s">
        <v>3190</v>
      </c>
      <c r="O428" s="157">
        <v>0</v>
      </c>
      <c r="P428" s="205"/>
      <c r="Q428" s="205"/>
      <c r="R428" s="205"/>
      <c r="S428" s="206"/>
    </row>
    <row r="429" spans="1:19" ht="29.1" customHeight="1">
      <c r="A429" s="166">
        <v>425</v>
      </c>
      <c r="B429" s="206"/>
      <c r="C429" s="206"/>
      <c r="D429" s="206"/>
      <c r="E429" s="206"/>
      <c r="F429" s="166" t="s">
        <v>3226</v>
      </c>
      <c r="G429" s="206" t="s">
        <v>3216</v>
      </c>
      <c r="H429" s="158" t="s">
        <v>601</v>
      </c>
      <c r="I429" s="155" t="s">
        <v>54</v>
      </c>
      <c r="J429" s="128">
        <v>201</v>
      </c>
      <c r="K429" s="128">
        <v>58</v>
      </c>
      <c r="L429" s="155">
        <v>1510</v>
      </c>
      <c r="M429" s="199">
        <f t="shared" si="6"/>
        <v>87580</v>
      </c>
      <c r="N429" s="157" t="s">
        <v>2494</v>
      </c>
      <c r="O429" s="157" t="s">
        <v>2495</v>
      </c>
      <c r="P429" s="205"/>
      <c r="Q429" s="205"/>
      <c r="R429" s="205"/>
      <c r="S429" s="206"/>
    </row>
    <row r="430" spans="1:19" ht="29.1" customHeight="1">
      <c r="A430" s="166">
        <v>426</v>
      </c>
      <c r="B430" s="206"/>
      <c r="C430" s="206"/>
      <c r="D430" s="206"/>
      <c r="E430" s="206"/>
      <c r="F430" s="166" t="s">
        <v>3226</v>
      </c>
      <c r="G430" s="206" t="s">
        <v>3216</v>
      </c>
      <c r="H430" s="158" t="s">
        <v>602</v>
      </c>
      <c r="I430" s="155" t="s">
        <v>54</v>
      </c>
      <c r="J430" s="128">
        <v>131</v>
      </c>
      <c r="K430" s="128">
        <v>47</v>
      </c>
      <c r="L430" s="155">
        <v>1510</v>
      </c>
      <c r="M430" s="199">
        <f t="shared" si="6"/>
        <v>70970</v>
      </c>
      <c r="N430" s="157" t="s">
        <v>3190</v>
      </c>
      <c r="O430" s="157">
        <v>0</v>
      </c>
      <c r="P430" s="205"/>
      <c r="Q430" s="205"/>
      <c r="R430" s="205"/>
      <c r="S430" s="206"/>
    </row>
    <row r="431" spans="1:19" ht="29.1" customHeight="1">
      <c r="A431" s="166">
        <v>427</v>
      </c>
      <c r="B431" s="206"/>
      <c r="C431" s="206"/>
      <c r="D431" s="206"/>
      <c r="E431" s="206"/>
      <c r="F431" s="166" t="s">
        <v>3226</v>
      </c>
      <c r="G431" s="206" t="s">
        <v>3216</v>
      </c>
      <c r="H431" s="158" t="s">
        <v>629</v>
      </c>
      <c r="I431" s="155" t="s">
        <v>166</v>
      </c>
      <c r="J431" s="128">
        <v>75</v>
      </c>
      <c r="K431" s="128">
        <v>75</v>
      </c>
      <c r="L431" s="155">
        <v>1510</v>
      </c>
      <c r="M431" s="199">
        <f t="shared" si="6"/>
        <v>113250</v>
      </c>
      <c r="N431" s="157" t="s">
        <v>3190</v>
      </c>
      <c r="O431" s="157">
        <v>0</v>
      </c>
      <c r="P431" s="205"/>
      <c r="Q431" s="205"/>
      <c r="R431" s="205"/>
      <c r="S431" s="206"/>
    </row>
    <row r="432" spans="1:19" ht="29.1" customHeight="1">
      <c r="A432" s="166">
        <v>428</v>
      </c>
      <c r="B432" s="206"/>
      <c r="C432" s="206"/>
      <c r="D432" s="206"/>
      <c r="E432" s="206"/>
      <c r="F432" s="166" t="s">
        <v>3226</v>
      </c>
      <c r="G432" s="206" t="s">
        <v>3216</v>
      </c>
      <c r="H432" s="158" t="s">
        <v>596</v>
      </c>
      <c r="I432" s="155" t="s">
        <v>585</v>
      </c>
      <c r="J432" s="128">
        <v>1260</v>
      </c>
      <c r="K432" s="128">
        <v>692</v>
      </c>
      <c r="L432" s="155">
        <v>1510</v>
      </c>
      <c r="M432" s="199">
        <f t="shared" si="6"/>
        <v>1044920</v>
      </c>
      <c r="N432" s="157" t="s">
        <v>3190</v>
      </c>
      <c r="O432" s="157">
        <v>0</v>
      </c>
      <c r="P432" s="205"/>
      <c r="Q432" s="205"/>
      <c r="R432" s="205"/>
      <c r="S432" s="206"/>
    </row>
    <row r="433" spans="1:19" ht="29.1" customHeight="1">
      <c r="A433" s="166">
        <v>429</v>
      </c>
      <c r="B433" s="206"/>
      <c r="C433" s="206"/>
      <c r="D433" s="206"/>
      <c r="E433" s="206"/>
      <c r="F433" s="166" t="s">
        <v>3226</v>
      </c>
      <c r="G433" s="206" t="s">
        <v>3216</v>
      </c>
      <c r="H433" s="158" t="s">
        <v>591</v>
      </c>
      <c r="I433" s="155" t="s">
        <v>585</v>
      </c>
      <c r="J433" s="128">
        <v>805</v>
      </c>
      <c r="K433" s="128">
        <v>630</v>
      </c>
      <c r="L433" s="155">
        <v>1510</v>
      </c>
      <c r="M433" s="199">
        <f t="shared" si="6"/>
        <v>951300</v>
      </c>
      <c r="N433" s="157" t="s">
        <v>3190</v>
      </c>
      <c r="O433" s="157">
        <v>0</v>
      </c>
      <c r="P433" s="205"/>
      <c r="Q433" s="205"/>
      <c r="R433" s="205"/>
      <c r="S433" s="206"/>
    </row>
    <row r="434" spans="1:19" ht="29.1" customHeight="1">
      <c r="A434" s="166">
        <v>430</v>
      </c>
      <c r="B434" s="206"/>
      <c r="C434" s="206"/>
      <c r="D434" s="206"/>
      <c r="E434" s="206"/>
      <c r="F434" s="166" t="s">
        <v>3226</v>
      </c>
      <c r="G434" s="206" t="s">
        <v>3216</v>
      </c>
      <c r="H434" s="158" t="s">
        <v>590</v>
      </c>
      <c r="I434" s="155" t="s">
        <v>585</v>
      </c>
      <c r="J434" s="128">
        <v>221</v>
      </c>
      <c r="K434" s="128">
        <v>12</v>
      </c>
      <c r="L434" s="155">
        <v>1510</v>
      </c>
      <c r="M434" s="199">
        <f t="shared" si="6"/>
        <v>18120</v>
      </c>
      <c r="N434" s="157" t="s">
        <v>3190</v>
      </c>
      <c r="O434" s="157">
        <v>0</v>
      </c>
      <c r="P434" s="205"/>
      <c r="Q434" s="205"/>
      <c r="R434" s="205"/>
      <c r="S434" s="206"/>
    </row>
    <row r="435" spans="1:19" ht="29.1" customHeight="1">
      <c r="A435" s="166">
        <v>431</v>
      </c>
      <c r="B435" s="206"/>
      <c r="C435" s="206"/>
      <c r="D435" s="206"/>
      <c r="E435" s="206"/>
      <c r="F435" s="166" t="s">
        <v>3226</v>
      </c>
      <c r="G435" s="206" t="s">
        <v>3216</v>
      </c>
      <c r="H435" s="158" t="s">
        <v>685</v>
      </c>
      <c r="I435" s="155" t="s">
        <v>109</v>
      </c>
      <c r="J435" s="128">
        <v>201</v>
      </c>
      <c r="K435" s="128">
        <v>93</v>
      </c>
      <c r="L435" s="155">
        <v>95</v>
      </c>
      <c r="M435" s="199">
        <f t="shared" si="6"/>
        <v>8835</v>
      </c>
      <c r="N435" s="157" t="s">
        <v>3190</v>
      </c>
      <c r="O435" s="157">
        <v>0</v>
      </c>
      <c r="P435" s="205"/>
      <c r="Q435" s="205"/>
      <c r="R435" s="205"/>
      <c r="S435" s="206"/>
    </row>
    <row r="436" spans="1:19" ht="29.1" customHeight="1">
      <c r="A436" s="166">
        <v>432</v>
      </c>
      <c r="B436" s="206"/>
      <c r="C436" s="206"/>
      <c r="D436" s="206"/>
      <c r="E436" s="206"/>
      <c r="F436" s="166" t="s">
        <v>3226</v>
      </c>
      <c r="G436" s="206" t="s">
        <v>3216</v>
      </c>
      <c r="H436" s="158" t="s">
        <v>589</v>
      </c>
      <c r="I436" s="155" t="s">
        <v>585</v>
      </c>
      <c r="J436" s="128">
        <v>36</v>
      </c>
      <c r="K436" s="128">
        <v>17</v>
      </c>
      <c r="L436" s="155">
        <v>1320</v>
      </c>
      <c r="M436" s="199">
        <f t="shared" si="6"/>
        <v>22440</v>
      </c>
      <c r="N436" s="157" t="s">
        <v>3190</v>
      </c>
      <c r="O436" s="157">
        <v>0</v>
      </c>
      <c r="P436" s="205"/>
      <c r="Q436" s="205"/>
      <c r="R436" s="205"/>
      <c r="S436" s="206"/>
    </row>
    <row r="437" spans="1:19" ht="29.1" customHeight="1">
      <c r="A437" s="166">
        <v>433</v>
      </c>
      <c r="B437" s="206"/>
      <c r="C437" s="206"/>
      <c r="D437" s="206"/>
      <c r="E437" s="206"/>
      <c r="F437" s="166" t="s">
        <v>3226</v>
      </c>
      <c r="G437" s="206" t="s">
        <v>3216</v>
      </c>
      <c r="H437" s="158" t="s">
        <v>586</v>
      </c>
      <c r="I437" s="155" t="s">
        <v>585</v>
      </c>
      <c r="J437" s="128">
        <v>20</v>
      </c>
      <c r="K437" s="128">
        <v>20</v>
      </c>
      <c r="L437" s="128">
        <v>1320</v>
      </c>
      <c r="M437" s="199">
        <f t="shared" si="6"/>
        <v>26400</v>
      </c>
      <c r="N437" s="157" t="s">
        <v>3190</v>
      </c>
      <c r="O437" s="157">
        <v>0</v>
      </c>
      <c r="P437" s="205"/>
      <c r="Q437" s="205"/>
      <c r="R437" s="205"/>
      <c r="S437" s="206"/>
    </row>
    <row r="438" spans="1:19" ht="29.1" customHeight="1">
      <c r="A438" s="166">
        <v>434</v>
      </c>
      <c r="B438" s="206"/>
      <c r="C438" s="206"/>
      <c r="D438" s="206"/>
      <c r="E438" s="206"/>
      <c r="F438" s="166" t="s">
        <v>3226</v>
      </c>
      <c r="G438" s="206" t="s">
        <v>3216</v>
      </c>
      <c r="H438" s="158" t="s">
        <v>587</v>
      </c>
      <c r="I438" s="155" t="s">
        <v>585</v>
      </c>
      <c r="J438" s="128">
        <v>33</v>
      </c>
      <c r="K438" s="128">
        <v>33</v>
      </c>
      <c r="L438" s="128">
        <v>1320</v>
      </c>
      <c r="M438" s="199">
        <f t="shared" si="6"/>
        <v>43560</v>
      </c>
      <c r="N438" s="157" t="s">
        <v>3190</v>
      </c>
      <c r="O438" s="157">
        <v>0</v>
      </c>
      <c r="P438" s="205"/>
      <c r="Q438" s="205"/>
      <c r="R438" s="205"/>
      <c r="S438" s="206"/>
    </row>
    <row r="439" spans="1:19" ht="29.1" customHeight="1">
      <c r="A439" s="166">
        <v>435</v>
      </c>
      <c r="B439" s="206"/>
      <c r="C439" s="206"/>
      <c r="D439" s="206"/>
      <c r="E439" s="206"/>
      <c r="F439" s="166" t="s">
        <v>3226</v>
      </c>
      <c r="G439" s="206" t="s">
        <v>3216</v>
      </c>
      <c r="H439" s="158" t="s">
        <v>580</v>
      </c>
      <c r="I439" s="155" t="s">
        <v>55</v>
      </c>
      <c r="J439" s="128">
        <v>141</v>
      </c>
      <c r="K439" s="128">
        <v>90</v>
      </c>
      <c r="L439" s="155">
        <v>1320</v>
      </c>
      <c r="M439" s="199">
        <f t="shared" si="6"/>
        <v>118800</v>
      </c>
      <c r="N439" s="157" t="s">
        <v>3190</v>
      </c>
      <c r="O439" s="157">
        <v>0</v>
      </c>
      <c r="P439" s="205"/>
      <c r="Q439" s="205"/>
      <c r="R439" s="205"/>
      <c r="S439" s="206"/>
    </row>
    <row r="440" spans="1:19" ht="29.1" customHeight="1">
      <c r="A440" s="166">
        <v>436</v>
      </c>
      <c r="B440" s="206"/>
      <c r="C440" s="206"/>
      <c r="D440" s="206"/>
      <c r="E440" s="206"/>
      <c r="F440" s="166" t="s">
        <v>3226</v>
      </c>
      <c r="G440" s="206" t="s">
        <v>3216</v>
      </c>
      <c r="H440" s="158" t="s">
        <v>582</v>
      </c>
      <c r="I440" s="155" t="s">
        <v>55</v>
      </c>
      <c r="J440" s="128">
        <v>78</v>
      </c>
      <c r="K440" s="128">
        <v>78</v>
      </c>
      <c r="L440" s="128">
        <v>1320</v>
      </c>
      <c r="M440" s="199">
        <f t="shared" si="6"/>
        <v>102960</v>
      </c>
      <c r="N440" s="157" t="s">
        <v>3190</v>
      </c>
      <c r="O440" s="157">
        <v>0</v>
      </c>
      <c r="P440" s="205"/>
      <c r="Q440" s="205"/>
      <c r="R440" s="205"/>
      <c r="S440" s="206"/>
    </row>
    <row r="441" spans="1:19" ht="29.1" customHeight="1">
      <c r="A441" s="166">
        <v>437</v>
      </c>
      <c r="B441" s="206"/>
      <c r="C441" s="206"/>
      <c r="D441" s="206"/>
      <c r="E441" s="206"/>
      <c r="F441" s="166" t="s">
        <v>3226</v>
      </c>
      <c r="G441" s="206" t="s">
        <v>3216</v>
      </c>
      <c r="H441" s="158" t="s">
        <v>579</v>
      </c>
      <c r="I441" s="155" t="s">
        <v>54</v>
      </c>
      <c r="J441" s="128">
        <v>589</v>
      </c>
      <c r="K441" s="128">
        <v>183</v>
      </c>
      <c r="L441" s="155">
        <v>1320</v>
      </c>
      <c r="M441" s="199">
        <f t="shared" si="6"/>
        <v>241560</v>
      </c>
      <c r="N441" s="157" t="s">
        <v>3190</v>
      </c>
      <c r="O441" s="157">
        <v>0</v>
      </c>
      <c r="P441" s="205"/>
      <c r="Q441" s="205"/>
      <c r="R441" s="205"/>
      <c r="S441" s="206"/>
    </row>
    <row r="442" spans="1:19" ht="29.1" customHeight="1">
      <c r="A442" s="166">
        <v>438</v>
      </c>
      <c r="B442" s="206"/>
      <c r="C442" s="206"/>
      <c r="D442" s="206"/>
      <c r="E442" s="206"/>
      <c r="F442" s="166" t="s">
        <v>3226</v>
      </c>
      <c r="G442" s="206" t="s">
        <v>3216</v>
      </c>
      <c r="H442" s="158" t="s">
        <v>581</v>
      </c>
      <c r="I442" s="155" t="s">
        <v>54</v>
      </c>
      <c r="J442" s="128">
        <v>163</v>
      </c>
      <c r="K442" s="128">
        <v>163</v>
      </c>
      <c r="L442" s="128">
        <v>1320</v>
      </c>
      <c r="M442" s="199">
        <f t="shared" si="6"/>
        <v>215160</v>
      </c>
      <c r="N442" s="157" t="s">
        <v>3190</v>
      </c>
      <c r="O442" s="157">
        <v>0</v>
      </c>
      <c r="P442" s="205"/>
      <c r="Q442" s="205"/>
      <c r="R442" s="205"/>
      <c r="S442" s="206"/>
    </row>
    <row r="443" spans="1:19" ht="29.1" customHeight="1">
      <c r="A443" s="166">
        <v>439</v>
      </c>
      <c r="B443" s="206"/>
      <c r="C443" s="206"/>
      <c r="D443" s="206"/>
      <c r="E443" s="206"/>
      <c r="F443" s="166" t="s">
        <v>3226</v>
      </c>
      <c r="G443" s="206" t="s">
        <v>3216</v>
      </c>
      <c r="H443" s="158" t="s">
        <v>583</v>
      </c>
      <c r="I443" s="155" t="s">
        <v>54</v>
      </c>
      <c r="J443" s="128">
        <v>246</v>
      </c>
      <c r="K443" s="128">
        <v>246</v>
      </c>
      <c r="L443" s="128">
        <v>4440</v>
      </c>
      <c r="M443" s="199">
        <f t="shared" si="6"/>
        <v>1092240</v>
      </c>
      <c r="N443" s="157" t="s">
        <v>2453</v>
      </c>
      <c r="O443" s="157">
        <v>673</v>
      </c>
      <c r="P443" s="205"/>
      <c r="Q443" s="205"/>
      <c r="R443" s="205"/>
      <c r="S443" s="206"/>
    </row>
    <row r="444" spans="1:19" ht="29.1" customHeight="1">
      <c r="A444" s="166">
        <v>440</v>
      </c>
      <c r="B444" s="206"/>
      <c r="C444" s="206"/>
      <c r="D444" s="206"/>
      <c r="E444" s="206"/>
      <c r="F444" s="166" t="s">
        <v>3226</v>
      </c>
      <c r="G444" s="206" t="s">
        <v>3216</v>
      </c>
      <c r="H444" s="158" t="s">
        <v>566</v>
      </c>
      <c r="I444" s="155" t="s">
        <v>55</v>
      </c>
      <c r="J444" s="128">
        <v>1212</v>
      </c>
      <c r="K444" s="128">
        <v>61</v>
      </c>
      <c r="L444" s="155">
        <v>1150</v>
      </c>
      <c r="M444" s="199">
        <f t="shared" si="6"/>
        <v>70150</v>
      </c>
      <c r="N444" s="157" t="s">
        <v>3190</v>
      </c>
      <c r="O444" s="157">
        <v>0</v>
      </c>
      <c r="P444" s="205"/>
      <c r="Q444" s="205"/>
      <c r="R444" s="205"/>
      <c r="S444" s="206"/>
    </row>
    <row r="445" spans="1:19" ht="29.1" customHeight="1">
      <c r="A445" s="166">
        <v>441</v>
      </c>
      <c r="B445" s="206"/>
      <c r="C445" s="206"/>
      <c r="D445" s="206"/>
      <c r="E445" s="206"/>
      <c r="F445" s="166" t="s">
        <v>3226</v>
      </c>
      <c r="G445" s="206" t="s">
        <v>3216</v>
      </c>
      <c r="H445" s="158" t="s">
        <v>567</v>
      </c>
      <c r="I445" s="155" t="s">
        <v>55</v>
      </c>
      <c r="J445" s="128">
        <v>151</v>
      </c>
      <c r="K445" s="128">
        <v>151</v>
      </c>
      <c r="L445" s="128">
        <v>4410</v>
      </c>
      <c r="M445" s="199">
        <f t="shared" si="6"/>
        <v>665910</v>
      </c>
      <c r="N445" s="157" t="s">
        <v>2487</v>
      </c>
      <c r="O445" s="157">
        <v>540</v>
      </c>
      <c r="P445" s="205"/>
      <c r="Q445" s="205"/>
      <c r="R445" s="205"/>
      <c r="S445" s="206"/>
    </row>
    <row r="446" spans="1:19" ht="29.1" customHeight="1">
      <c r="A446" s="166">
        <v>442</v>
      </c>
      <c r="B446" s="206"/>
      <c r="C446" s="206"/>
      <c r="D446" s="206"/>
      <c r="E446" s="206"/>
      <c r="F446" s="166" t="s">
        <v>3226</v>
      </c>
      <c r="G446" s="206" t="s">
        <v>3216</v>
      </c>
      <c r="H446" s="158" t="s">
        <v>564</v>
      </c>
      <c r="I446" s="155" t="s">
        <v>561</v>
      </c>
      <c r="J446" s="128">
        <v>43</v>
      </c>
      <c r="K446" s="128">
        <v>43</v>
      </c>
      <c r="L446" s="128">
        <v>3590</v>
      </c>
      <c r="M446" s="199">
        <f t="shared" si="6"/>
        <v>154370</v>
      </c>
      <c r="N446" s="157" t="s">
        <v>3190</v>
      </c>
      <c r="O446" s="157">
        <v>0</v>
      </c>
      <c r="P446" s="205"/>
      <c r="Q446" s="205"/>
      <c r="R446" s="205"/>
      <c r="S446" s="206"/>
    </row>
    <row r="447" spans="1:19" ht="29.1" customHeight="1">
      <c r="A447" s="166">
        <v>443</v>
      </c>
      <c r="B447" s="206"/>
      <c r="C447" s="206"/>
      <c r="D447" s="206"/>
      <c r="E447" s="206"/>
      <c r="F447" s="166" t="s">
        <v>3226</v>
      </c>
      <c r="G447" s="206" t="s">
        <v>3216</v>
      </c>
      <c r="H447" s="158" t="s">
        <v>565</v>
      </c>
      <c r="I447" s="155" t="s">
        <v>54</v>
      </c>
      <c r="J447" s="128">
        <v>21</v>
      </c>
      <c r="K447" s="128">
        <v>21</v>
      </c>
      <c r="L447" s="128">
        <v>3840</v>
      </c>
      <c r="M447" s="199">
        <f t="shared" si="6"/>
        <v>80640</v>
      </c>
      <c r="N447" s="157" t="s">
        <v>3190</v>
      </c>
      <c r="O447" s="157">
        <v>0</v>
      </c>
      <c r="P447" s="205"/>
      <c r="Q447" s="205"/>
      <c r="R447" s="205"/>
      <c r="S447" s="206"/>
    </row>
    <row r="448" spans="1:19" ht="29.1" customHeight="1">
      <c r="A448" s="166">
        <v>444</v>
      </c>
      <c r="B448" s="206"/>
      <c r="C448" s="206"/>
      <c r="D448" s="206"/>
      <c r="E448" s="206"/>
      <c r="F448" s="166" t="s">
        <v>3226</v>
      </c>
      <c r="G448" s="206" t="s">
        <v>3216</v>
      </c>
      <c r="H448" s="158" t="s">
        <v>568</v>
      </c>
      <c r="I448" s="155" t="s">
        <v>55</v>
      </c>
      <c r="J448" s="128">
        <v>331</v>
      </c>
      <c r="K448" s="128">
        <v>108</v>
      </c>
      <c r="L448" s="155">
        <v>1150</v>
      </c>
      <c r="M448" s="199">
        <f t="shared" si="6"/>
        <v>124200</v>
      </c>
      <c r="N448" s="157" t="s">
        <v>3190</v>
      </c>
      <c r="O448" s="157">
        <v>0</v>
      </c>
      <c r="P448" s="205"/>
      <c r="Q448" s="205"/>
      <c r="R448" s="205"/>
      <c r="S448" s="206"/>
    </row>
    <row r="449" spans="1:19" ht="29.1" customHeight="1">
      <c r="A449" s="166">
        <v>445</v>
      </c>
      <c r="B449" s="206"/>
      <c r="C449" s="206"/>
      <c r="D449" s="206"/>
      <c r="E449" s="206"/>
      <c r="F449" s="166" t="s">
        <v>3226</v>
      </c>
      <c r="G449" s="206" t="s">
        <v>3216</v>
      </c>
      <c r="H449" s="158" t="s">
        <v>569</v>
      </c>
      <c r="I449" s="155" t="s">
        <v>55</v>
      </c>
      <c r="J449" s="128">
        <v>2336</v>
      </c>
      <c r="K449" s="128">
        <v>2191</v>
      </c>
      <c r="L449" s="155">
        <v>4030</v>
      </c>
      <c r="M449" s="199">
        <f t="shared" si="6"/>
        <v>8829730</v>
      </c>
      <c r="N449" s="157" t="s">
        <v>2381</v>
      </c>
      <c r="O449" s="157" t="s">
        <v>2382</v>
      </c>
      <c r="P449" s="205"/>
      <c r="Q449" s="205"/>
      <c r="R449" s="205"/>
      <c r="S449" s="206"/>
    </row>
    <row r="450" spans="1:19" ht="29.1" customHeight="1">
      <c r="A450" s="166">
        <v>446</v>
      </c>
      <c r="B450" s="206"/>
      <c r="C450" s="206"/>
      <c r="D450" s="206"/>
      <c r="E450" s="206"/>
      <c r="F450" s="166" t="s">
        <v>3226</v>
      </c>
      <c r="G450" s="206" t="s">
        <v>3216</v>
      </c>
      <c r="H450" s="158" t="s">
        <v>570</v>
      </c>
      <c r="I450" s="155" t="s">
        <v>54</v>
      </c>
      <c r="J450" s="128">
        <v>481</v>
      </c>
      <c r="K450" s="128">
        <v>384</v>
      </c>
      <c r="L450" s="155">
        <v>4740</v>
      </c>
      <c r="M450" s="199">
        <f t="shared" si="6"/>
        <v>1820160</v>
      </c>
      <c r="N450" s="157" t="s">
        <v>2488</v>
      </c>
      <c r="O450" s="157">
        <v>537</v>
      </c>
      <c r="P450" s="205"/>
      <c r="Q450" s="205"/>
      <c r="R450" s="205"/>
      <c r="S450" s="206"/>
    </row>
    <row r="451" spans="1:19" ht="29.1" customHeight="1">
      <c r="A451" s="166">
        <v>447</v>
      </c>
      <c r="B451" s="206"/>
      <c r="C451" s="206"/>
      <c r="D451" s="206"/>
      <c r="E451" s="206"/>
      <c r="F451" s="166" t="s">
        <v>3226</v>
      </c>
      <c r="G451" s="206" t="s">
        <v>3216</v>
      </c>
      <c r="H451" s="158" t="s">
        <v>631</v>
      </c>
      <c r="I451" s="155" t="s">
        <v>119</v>
      </c>
      <c r="J451" s="128">
        <v>477</v>
      </c>
      <c r="K451" s="128">
        <v>110</v>
      </c>
      <c r="L451" s="155">
        <v>1510</v>
      </c>
      <c r="M451" s="199">
        <f t="shared" si="6"/>
        <v>166100</v>
      </c>
      <c r="N451" s="157" t="s">
        <v>3190</v>
      </c>
      <c r="O451" s="157">
        <v>0</v>
      </c>
      <c r="P451" s="205"/>
      <c r="Q451" s="205"/>
      <c r="R451" s="205"/>
      <c r="S451" s="206"/>
    </row>
    <row r="452" spans="1:19" ht="29.1" customHeight="1">
      <c r="A452" s="166">
        <v>448</v>
      </c>
      <c r="B452" s="206"/>
      <c r="C452" s="206"/>
      <c r="D452" s="206"/>
      <c r="E452" s="206"/>
      <c r="F452" s="166" t="s">
        <v>3226</v>
      </c>
      <c r="G452" s="206" t="s">
        <v>3216</v>
      </c>
      <c r="H452" s="158" t="s">
        <v>574</v>
      </c>
      <c r="I452" s="155" t="s">
        <v>54</v>
      </c>
      <c r="J452" s="128">
        <v>1751</v>
      </c>
      <c r="K452" s="128">
        <v>901</v>
      </c>
      <c r="L452" s="155">
        <v>4740</v>
      </c>
      <c r="M452" s="199">
        <f t="shared" si="6"/>
        <v>4270740</v>
      </c>
      <c r="N452" s="157" t="s">
        <v>2472</v>
      </c>
      <c r="O452" s="157">
        <v>520</v>
      </c>
      <c r="P452" s="205"/>
      <c r="Q452" s="205"/>
      <c r="R452" s="205"/>
      <c r="S452" s="206"/>
    </row>
    <row r="453" spans="1:19" ht="29.1" customHeight="1">
      <c r="A453" s="166">
        <v>449</v>
      </c>
      <c r="B453" s="206"/>
      <c r="C453" s="206"/>
      <c r="D453" s="206"/>
      <c r="E453" s="206"/>
      <c r="F453" s="166" t="s">
        <v>3226</v>
      </c>
      <c r="G453" s="206" t="s">
        <v>3216</v>
      </c>
      <c r="H453" s="158" t="s">
        <v>533</v>
      </c>
      <c r="I453" s="155" t="s">
        <v>55</v>
      </c>
      <c r="J453" s="128">
        <v>1526</v>
      </c>
      <c r="K453" s="128">
        <v>884</v>
      </c>
      <c r="L453" s="155">
        <v>4500</v>
      </c>
      <c r="M453" s="199">
        <f t="shared" ref="M453:M516" si="7">K453*L453</f>
        <v>3978000</v>
      </c>
      <c r="N453" s="157" t="s">
        <v>2454</v>
      </c>
      <c r="O453" s="157" t="s">
        <v>2455</v>
      </c>
      <c r="P453" s="205"/>
      <c r="Q453" s="205"/>
      <c r="R453" s="205"/>
      <c r="S453" s="206"/>
    </row>
    <row r="454" spans="1:19" ht="29.1" customHeight="1">
      <c r="A454" s="166">
        <v>450</v>
      </c>
      <c r="B454" s="206"/>
      <c r="C454" s="206"/>
      <c r="D454" s="206"/>
      <c r="E454" s="206"/>
      <c r="F454" s="166" t="s">
        <v>3226</v>
      </c>
      <c r="G454" s="206" t="s">
        <v>3216</v>
      </c>
      <c r="H454" s="158" t="s">
        <v>536</v>
      </c>
      <c r="I454" s="155" t="s">
        <v>55</v>
      </c>
      <c r="J454" s="128">
        <v>3004</v>
      </c>
      <c r="K454" s="128">
        <v>2119</v>
      </c>
      <c r="L454" s="155">
        <v>5150</v>
      </c>
      <c r="M454" s="199">
        <f t="shared" si="7"/>
        <v>10912850</v>
      </c>
      <c r="N454" s="157" t="s">
        <v>2457</v>
      </c>
      <c r="O454" s="157">
        <v>448</v>
      </c>
      <c r="P454" s="205"/>
      <c r="Q454" s="205"/>
      <c r="R454" s="205"/>
      <c r="S454" s="206"/>
    </row>
    <row r="455" spans="1:19" ht="29.1" customHeight="1">
      <c r="A455" s="166">
        <v>451</v>
      </c>
      <c r="B455" s="206"/>
      <c r="C455" s="206"/>
      <c r="D455" s="206"/>
      <c r="E455" s="206"/>
      <c r="F455" s="166" t="s">
        <v>3226</v>
      </c>
      <c r="G455" s="206" t="s">
        <v>3216</v>
      </c>
      <c r="H455" s="158" t="s">
        <v>535</v>
      </c>
      <c r="I455" s="155" t="s">
        <v>55</v>
      </c>
      <c r="J455" s="128">
        <v>1529</v>
      </c>
      <c r="K455" s="128">
        <v>282</v>
      </c>
      <c r="L455" s="155">
        <v>1150</v>
      </c>
      <c r="M455" s="199">
        <f t="shared" si="7"/>
        <v>324300</v>
      </c>
      <c r="N455" s="157" t="s">
        <v>3190</v>
      </c>
      <c r="O455" s="157">
        <v>0</v>
      </c>
      <c r="P455" s="205"/>
      <c r="Q455" s="205"/>
      <c r="R455" s="205"/>
      <c r="S455" s="206"/>
    </row>
    <row r="456" spans="1:19" ht="29.1" customHeight="1">
      <c r="A456" s="166">
        <v>452</v>
      </c>
      <c r="B456" s="206"/>
      <c r="C456" s="206"/>
      <c r="D456" s="206"/>
      <c r="E456" s="206"/>
      <c r="F456" s="166" t="s">
        <v>3226</v>
      </c>
      <c r="G456" s="206" t="s">
        <v>3216</v>
      </c>
      <c r="H456" s="158" t="s">
        <v>576</v>
      </c>
      <c r="I456" s="155" t="s">
        <v>54</v>
      </c>
      <c r="J456" s="128">
        <v>262</v>
      </c>
      <c r="K456" s="128">
        <v>117</v>
      </c>
      <c r="L456" s="155">
        <v>1320</v>
      </c>
      <c r="M456" s="199">
        <f t="shared" si="7"/>
        <v>154440</v>
      </c>
      <c r="N456" s="157" t="s">
        <v>3190</v>
      </c>
      <c r="O456" s="157">
        <v>0</v>
      </c>
      <c r="P456" s="205"/>
      <c r="Q456" s="205"/>
      <c r="R456" s="205"/>
      <c r="S456" s="206"/>
    </row>
    <row r="457" spans="1:19" ht="29.1" customHeight="1">
      <c r="A457" s="166">
        <v>453</v>
      </c>
      <c r="B457" s="206"/>
      <c r="C457" s="206"/>
      <c r="D457" s="206"/>
      <c r="E457" s="206"/>
      <c r="F457" s="166" t="s">
        <v>3226</v>
      </c>
      <c r="G457" s="206" t="s">
        <v>3216</v>
      </c>
      <c r="H457" s="158" t="s">
        <v>637</v>
      </c>
      <c r="I457" s="155" t="s">
        <v>166</v>
      </c>
      <c r="J457" s="128">
        <v>223</v>
      </c>
      <c r="K457" s="128">
        <v>99</v>
      </c>
      <c r="L457" s="155">
        <v>1150</v>
      </c>
      <c r="M457" s="199">
        <f t="shared" si="7"/>
        <v>113850</v>
      </c>
      <c r="N457" s="157" t="s">
        <v>1821</v>
      </c>
      <c r="O457" s="157">
        <v>0</v>
      </c>
      <c r="P457" s="205"/>
      <c r="Q457" s="205"/>
      <c r="R457" s="205"/>
      <c r="S457" s="206"/>
    </row>
    <row r="458" spans="1:19" ht="29.1" customHeight="1">
      <c r="A458" s="166">
        <v>454</v>
      </c>
      <c r="B458" s="206"/>
      <c r="C458" s="206"/>
      <c r="D458" s="206"/>
      <c r="E458" s="206"/>
      <c r="F458" s="166" t="s">
        <v>3226</v>
      </c>
      <c r="G458" s="206" t="s">
        <v>3216</v>
      </c>
      <c r="H458" s="158" t="s">
        <v>540</v>
      </c>
      <c r="I458" s="155" t="s">
        <v>119</v>
      </c>
      <c r="J458" s="128">
        <v>31</v>
      </c>
      <c r="K458" s="128">
        <v>31</v>
      </c>
      <c r="L458" s="128">
        <v>1150</v>
      </c>
      <c r="M458" s="199">
        <f t="shared" si="7"/>
        <v>35650</v>
      </c>
      <c r="N458" s="157" t="s">
        <v>2462</v>
      </c>
      <c r="O458" s="157">
        <v>534</v>
      </c>
      <c r="P458" s="205"/>
      <c r="Q458" s="205"/>
      <c r="R458" s="205"/>
      <c r="S458" s="206"/>
    </row>
    <row r="459" spans="1:19" ht="29.1" customHeight="1">
      <c r="A459" s="166">
        <v>455</v>
      </c>
      <c r="B459" s="206"/>
      <c r="C459" s="206"/>
      <c r="D459" s="206"/>
      <c r="E459" s="206"/>
      <c r="F459" s="166" t="s">
        <v>3226</v>
      </c>
      <c r="G459" s="206" t="s">
        <v>3216</v>
      </c>
      <c r="H459" s="158" t="s">
        <v>543</v>
      </c>
      <c r="I459" s="155" t="s">
        <v>119</v>
      </c>
      <c r="J459" s="128">
        <v>61</v>
      </c>
      <c r="K459" s="128">
        <v>61</v>
      </c>
      <c r="L459" s="128">
        <v>1150</v>
      </c>
      <c r="M459" s="199">
        <f t="shared" si="7"/>
        <v>70150</v>
      </c>
      <c r="N459" s="157" t="s">
        <v>3190</v>
      </c>
      <c r="O459" s="157">
        <v>0</v>
      </c>
      <c r="P459" s="205"/>
      <c r="Q459" s="205"/>
      <c r="R459" s="205"/>
      <c r="S459" s="206"/>
    </row>
    <row r="460" spans="1:19" ht="29.1" customHeight="1">
      <c r="A460" s="166">
        <v>456</v>
      </c>
      <c r="B460" s="206"/>
      <c r="C460" s="206"/>
      <c r="D460" s="206"/>
      <c r="E460" s="206"/>
      <c r="F460" s="166" t="s">
        <v>3226</v>
      </c>
      <c r="G460" s="206" t="s">
        <v>3216</v>
      </c>
      <c r="H460" s="158" t="s">
        <v>639</v>
      </c>
      <c r="I460" s="155" t="s">
        <v>166</v>
      </c>
      <c r="J460" s="128">
        <v>27</v>
      </c>
      <c r="K460" s="128">
        <v>27</v>
      </c>
      <c r="L460" s="128">
        <v>1150</v>
      </c>
      <c r="M460" s="199">
        <f t="shared" si="7"/>
        <v>31050</v>
      </c>
      <c r="N460" s="157" t="s">
        <v>1821</v>
      </c>
      <c r="O460" s="157">
        <v>0</v>
      </c>
      <c r="P460" s="205"/>
      <c r="Q460" s="205"/>
      <c r="R460" s="205"/>
      <c r="S460" s="206"/>
    </row>
    <row r="461" spans="1:19" ht="29.1" customHeight="1">
      <c r="A461" s="166">
        <v>457</v>
      </c>
      <c r="B461" s="206"/>
      <c r="C461" s="206"/>
      <c r="D461" s="206"/>
      <c r="E461" s="206"/>
      <c r="F461" s="166" t="s">
        <v>3226</v>
      </c>
      <c r="G461" s="206" t="s">
        <v>3216</v>
      </c>
      <c r="H461" s="158" t="s">
        <v>638</v>
      </c>
      <c r="I461" s="155" t="s">
        <v>166</v>
      </c>
      <c r="J461" s="128">
        <v>17</v>
      </c>
      <c r="K461" s="128">
        <v>17</v>
      </c>
      <c r="L461" s="128">
        <v>1150</v>
      </c>
      <c r="M461" s="199">
        <f t="shared" si="7"/>
        <v>19550</v>
      </c>
      <c r="N461" s="157" t="s">
        <v>1821</v>
      </c>
      <c r="O461" s="157">
        <v>0</v>
      </c>
      <c r="P461" s="205"/>
      <c r="Q461" s="205"/>
      <c r="R461" s="205"/>
      <c r="S461" s="206"/>
    </row>
    <row r="462" spans="1:19" ht="29.1" customHeight="1">
      <c r="A462" s="166">
        <v>458</v>
      </c>
      <c r="B462" s="206"/>
      <c r="C462" s="206"/>
      <c r="D462" s="206"/>
      <c r="E462" s="206"/>
      <c r="F462" s="166" t="s">
        <v>3226</v>
      </c>
      <c r="G462" s="206" t="s">
        <v>3216</v>
      </c>
      <c r="H462" s="158" t="s">
        <v>636</v>
      </c>
      <c r="I462" s="155" t="s">
        <v>166</v>
      </c>
      <c r="J462" s="128">
        <v>32</v>
      </c>
      <c r="K462" s="128">
        <v>32</v>
      </c>
      <c r="L462" s="155">
        <v>1150</v>
      </c>
      <c r="M462" s="199">
        <f t="shared" si="7"/>
        <v>36800</v>
      </c>
      <c r="N462" s="157" t="s">
        <v>1821</v>
      </c>
      <c r="O462" s="157">
        <v>0</v>
      </c>
      <c r="P462" s="205"/>
      <c r="Q462" s="205"/>
      <c r="R462" s="205"/>
      <c r="S462" s="206"/>
    </row>
    <row r="463" spans="1:19" ht="29.1" customHeight="1">
      <c r="A463" s="166">
        <v>459</v>
      </c>
      <c r="B463" s="206"/>
      <c r="C463" s="206"/>
      <c r="D463" s="206"/>
      <c r="E463" s="206"/>
      <c r="F463" s="166" t="s">
        <v>3226</v>
      </c>
      <c r="G463" s="206" t="s">
        <v>3216</v>
      </c>
      <c r="H463" s="158" t="s">
        <v>642</v>
      </c>
      <c r="I463" s="155" t="s">
        <v>119</v>
      </c>
      <c r="J463" s="128">
        <v>69</v>
      </c>
      <c r="K463" s="128">
        <v>69</v>
      </c>
      <c r="L463" s="128">
        <v>1150</v>
      </c>
      <c r="M463" s="199">
        <f t="shared" si="7"/>
        <v>79350</v>
      </c>
      <c r="N463" s="157" t="s">
        <v>1821</v>
      </c>
      <c r="O463" s="157">
        <v>0</v>
      </c>
      <c r="P463" s="205"/>
      <c r="Q463" s="205"/>
      <c r="R463" s="205"/>
      <c r="S463" s="206"/>
    </row>
    <row r="464" spans="1:19" ht="29.1" customHeight="1">
      <c r="A464" s="166">
        <v>460</v>
      </c>
      <c r="B464" s="206"/>
      <c r="C464" s="206"/>
      <c r="D464" s="206"/>
      <c r="E464" s="206"/>
      <c r="F464" s="166" t="s">
        <v>3226</v>
      </c>
      <c r="G464" s="206" t="s">
        <v>3216</v>
      </c>
      <c r="H464" s="158" t="s">
        <v>641</v>
      </c>
      <c r="I464" s="155" t="s">
        <v>119</v>
      </c>
      <c r="J464" s="128">
        <v>242</v>
      </c>
      <c r="K464" s="128">
        <v>156</v>
      </c>
      <c r="L464" s="128">
        <v>1150</v>
      </c>
      <c r="M464" s="199">
        <f t="shared" si="7"/>
        <v>179400</v>
      </c>
      <c r="N464" s="157" t="s">
        <v>1821</v>
      </c>
      <c r="O464" s="157">
        <v>0</v>
      </c>
      <c r="P464" s="205"/>
      <c r="Q464" s="205"/>
      <c r="R464" s="205"/>
      <c r="S464" s="206"/>
    </row>
    <row r="465" spans="1:19" ht="29.1" customHeight="1">
      <c r="A465" s="166">
        <v>461</v>
      </c>
      <c r="B465" s="206"/>
      <c r="C465" s="206"/>
      <c r="D465" s="206"/>
      <c r="E465" s="206"/>
      <c r="F465" s="166" t="s">
        <v>3226</v>
      </c>
      <c r="G465" s="206" t="s">
        <v>3216</v>
      </c>
      <c r="H465" s="158" t="s">
        <v>646</v>
      </c>
      <c r="I465" s="155" t="s">
        <v>119</v>
      </c>
      <c r="J465" s="128">
        <v>56</v>
      </c>
      <c r="K465" s="128">
        <v>56</v>
      </c>
      <c r="L465" s="128">
        <v>1150</v>
      </c>
      <c r="M465" s="199">
        <f t="shared" si="7"/>
        <v>64400</v>
      </c>
      <c r="N465" s="157" t="s">
        <v>1821</v>
      </c>
      <c r="O465" s="157">
        <v>0</v>
      </c>
      <c r="P465" s="205"/>
      <c r="Q465" s="205"/>
      <c r="R465" s="205"/>
      <c r="S465" s="206"/>
    </row>
    <row r="466" spans="1:19" ht="29.1" customHeight="1">
      <c r="A466" s="166">
        <v>462</v>
      </c>
      <c r="B466" s="206"/>
      <c r="C466" s="206"/>
      <c r="D466" s="206"/>
      <c r="E466" s="206"/>
      <c r="F466" s="166" t="s">
        <v>3226</v>
      </c>
      <c r="G466" s="206" t="s">
        <v>3216</v>
      </c>
      <c r="H466" s="158" t="s">
        <v>644</v>
      </c>
      <c r="I466" s="155" t="s">
        <v>166</v>
      </c>
      <c r="J466" s="128">
        <v>16</v>
      </c>
      <c r="K466" s="128">
        <v>16</v>
      </c>
      <c r="L466" s="128">
        <v>1320</v>
      </c>
      <c r="M466" s="199">
        <f t="shared" si="7"/>
        <v>21120</v>
      </c>
      <c r="N466" s="157" t="s">
        <v>1821</v>
      </c>
      <c r="O466" s="157">
        <v>0</v>
      </c>
      <c r="P466" s="205"/>
      <c r="Q466" s="205"/>
      <c r="R466" s="205"/>
      <c r="S466" s="206"/>
    </row>
    <row r="467" spans="1:19" ht="29.1" customHeight="1">
      <c r="A467" s="166">
        <v>463</v>
      </c>
      <c r="B467" s="206"/>
      <c r="C467" s="206"/>
      <c r="D467" s="206"/>
      <c r="E467" s="206"/>
      <c r="F467" s="166" t="s">
        <v>3226</v>
      </c>
      <c r="G467" s="206" t="s">
        <v>3216</v>
      </c>
      <c r="H467" s="158" t="s">
        <v>577</v>
      </c>
      <c r="I467" s="155" t="s">
        <v>54</v>
      </c>
      <c r="J467" s="128">
        <v>439</v>
      </c>
      <c r="K467" s="128">
        <v>11</v>
      </c>
      <c r="L467" s="155">
        <v>1320</v>
      </c>
      <c r="M467" s="199">
        <f t="shared" si="7"/>
        <v>14520</v>
      </c>
      <c r="N467" s="157" t="s">
        <v>3190</v>
      </c>
      <c r="O467" s="157">
        <v>0</v>
      </c>
      <c r="P467" s="205"/>
      <c r="Q467" s="205"/>
      <c r="R467" s="205"/>
      <c r="S467" s="206"/>
    </row>
    <row r="468" spans="1:19" ht="29.1" customHeight="1">
      <c r="A468" s="166">
        <v>464</v>
      </c>
      <c r="B468" s="206"/>
      <c r="C468" s="206"/>
      <c r="D468" s="206"/>
      <c r="E468" s="206"/>
      <c r="F468" s="166" t="s">
        <v>3226</v>
      </c>
      <c r="G468" s="206" t="s">
        <v>3216</v>
      </c>
      <c r="H468" s="158" t="s">
        <v>645</v>
      </c>
      <c r="I468" s="155" t="s">
        <v>166</v>
      </c>
      <c r="J468" s="128">
        <v>302</v>
      </c>
      <c r="K468" s="128">
        <v>96</v>
      </c>
      <c r="L468" s="155">
        <v>1150</v>
      </c>
      <c r="M468" s="199">
        <f t="shared" si="7"/>
        <v>110400</v>
      </c>
      <c r="N468" s="157" t="s">
        <v>1821</v>
      </c>
      <c r="O468" s="157">
        <v>0</v>
      </c>
      <c r="P468" s="205"/>
      <c r="Q468" s="205"/>
      <c r="R468" s="205"/>
      <c r="S468" s="206"/>
    </row>
    <row r="469" spans="1:19" ht="29.1" customHeight="1">
      <c r="A469" s="166">
        <v>465</v>
      </c>
      <c r="B469" s="206"/>
      <c r="C469" s="206"/>
      <c r="D469" s="206"/>
      <c r="E469" s="206"/>
      <c r="F469" s="166" t="s">
        <v>3226</v>
      </c>
      <c r="G469" s="206" t="s">
        <v>3216</v>
      </c>
      <c r="H469" s="158" t="s">
        <v>575</v>
      </c>
      <c r="I469" s="155" t="s">
        <v>54</v>
      </c>
      <c r="J469" s="128">
        <v>240</v>
      </c>
      <c r="K469" s="128">
        <v>240</v>
      </c>
      <c r="L469" s="128">
        <v>1320</v>
      </c>
      <c r="M469" s="199">
        <f t="shared" si="7"/>
        <v>316800</v>
      </c>
      <c r="N469" s="157" t="s">
        <v>3190</v>
      </c>
      <c r="O469" s="157">
        <v>0</v>
      </c>
      <c r="P469" s="205"/>
      <c r="Q469" s="205"/>
      <c r="R469" s="205"/>
      <c r="S469" s="206"/>
    </row>
    <row r="470" spans="1:19" ht="29.1" customHeight="1">
      <c r="A470" s="166">
        <v>466</v>
      </c>
      <c r="B470" s="206"/>
      <c r="C470" s="206"/>
      <c r="D470" s="206"/>
      <c r="E470" s="206"/>
      <c r="F470" s="166" t="s">
        <v>3226</v>
      </c>
      <c r="G470" s="206" t="s">
        <v>3216</v>
      </c>
      <c r="H470" s="158" t="s">
        <v>553</v>
      </c>
      <c r="I470" s="155" t="s">
        <v>55</v>
      </c>
      <c r="J470" s="128">
        <v>7</v>
      </c>
      <c r="K470" s="128">
        <v>7</v>
      </c>
      <c r="L470" s="128">
        <v>1320</v>
      </c>
      <c r="M470" s="199">
        <f t="shared" si="7"/>
        <v>9240</v>
      </c>
      <c r="N470" s="157" t="s">
        <v>3190</v>
      </c>
      <c r="O470" s="157">
        <v>0</v>
      </c>
      <c r="P470" s="205"/>
      <c r="Q470" s="205"/>
      <c r="R470" s="205"/>
      <c r="S470" s="206"/>
    </row>
    <row r="471" spans="1:19" ht="29.1" customHeight="1">
      <c r="A471" s="166">
        <v>467</v>
      </c>
      <c r="B471" s="206"/>
      <c r="C471" s="206"/>
      <c r="D471" s="206"/>
      <c r="E471" s="206"/>
      <c r="F471" s="166" t="s">
        <v>3226</v>
      </c>
      <c r="G471" s="206" t="s">
        <v>3216</v>
      </c>
      <c r="H471" s="158" t="s">
        <v>647</v>
      </c>
      <c r="I471" s="155" t="s">
        <v>119</v>
      </c>
      <c r="J471" s="128">
        <v>664</v>
      </c>
      <c r="K471" s="128">
        <v>581</v>
      </c>
      <c r="L471" s="155">
        <v>1320</v>
      </c>
      <c r="M471" s="199">
        <f t="shared" si="7"/>
        <v>766920</v>
      </c>
      <c r="N471" s="157" t="s">
        <v>1821</v>
      </c>
      <c r="O471" s="157">
        <v>0</v>
      </c>
      <c r="P471" s="205"/>
      <c r="Q471" s="205"/>
      <c r="R471" s="205"/>
      <c r="S471" s="206"/>
    </row>
    <row r="472" spans="1:19" ht="29.1" customHeight="1">
      <c r="A472" s="166">
        <v>468</v>
      </c>
      <c r="B472" s="206"/>
      <c r="C472" s="206"/>
      <c r="D472" s="206"/>
      <c r="E472" s="206"/>
      <c r="F472" s="166" t="s">
        <v>3226</v>
      </c>
      <c r="G472" s="206" t="s">
        <v>3216</v>
      </c>
      <c r="H472" s="158" t="s">
        <v>552</v>
      </c>
      <c r="I472" s="155" t="s">
        <v>55</v>
      </c>
      <c r="J472" s="128">
        <v>72</v>
      </c>
      <c r="K472" s="128">
        <v>72</v>
      </c>
      <c r="L472" s="128">
        <v>1150</v>
      </c>
      <c r="M472" s="199">
        <f t="shared" si="7"/>
        <v>82800</v>
      </c>
      <c r="N472" s="157" t="s">
        <v>3190</v>
      </c>
      <c r="O472" s="157">
        <v>0</v>
      </c>
      <c r="P472" s="205"/>
      <c r="Q472" s="205"/>
      <c r="R472" s="205"/>
      <c r="S472" s="206"/>
    </row>
    <row r="473" spans="1:19" ht="29.1" customHeight="1">
      <c r="A473" s="166">
        <v>469</v>
      </c>
      <c r="B473" s="206"/>
      <c r="C473" s="206"/>
      <c r="D473" s="206"/>
      <c r="E473" s="206"/>
      <c r="F473" s="166" t="s">
        <v>3226</v>
      </c>
      <c r="G473" s="206" t="s">
        <v>3216</v>
      </c>
      <c r="H473" s="158" t="s">
        <v>544</v>
      </c>
      <c r="I473" s="155" t="s">
        <v>55</v>
      </c>
      <c r="J473" s="128">
        <v>478</v>
      </c>
      <c r="K473" s="128">
        <v>478</v>
      </c>
      <c r="L473" s="128">
        <v>5000</v>
      </c>
      <c r="M473" s="199">
        <f t="shared" si="7"/>
        <v>2390000</v>
      </c>
      <c r="N473" s="157" t="s">
        <v>2463</v>
      </c>
      <c r="O473" s="157" t="s">
        <v>2464</v>
      </c>
      <c r="P473" s="205"/>
      <c r="Q473" s="205"/>
      <c r="R473" s="205"/>
      <c r="S473" s="206"/>
    </row>
    <row r="474" spans="1:19" ht="29.1" customHeight="1">
      <c r="A474" s="166">
        <v>470</v>
      </c>
      <c r="B474" s="206"/>
      <c r="C474" s="206"/>
      <c r="D474" s="206"/>
      <c r="E474" s="206"/>
      <c r="F474" s="166" t="s">
        <v>3226</v>
      </c>
      <c r="G474" s="206" t="s">
        <v>3216</v>
      </c>
      <c r="H474" s="158" t="s">
        <v>683</v>
      </c>
      <c r="I474" s="155" t="s">
        <v>109</v>
      </c>
      <c r="J474" s="128">
        <v>6205</v>
      </c>
      <c r="K474" s="128">
        <v>1726</v>
      </c>
      <c r="L474" s="155">
        <v>303</v>
      </c>
      <c r="M474" s="199">
        <f t="shared" si="7"/>
        <v>522978</v>
      </c>
      <c r="N474" s="157" t="s">
        <v>2512</v>
      </c>
      <c r="O474" s="157" t="s">
        <v>2513</v>
      </c>
      <c r="P474" s="205"/>
      <c r="Q474" s="205"/>
      <c r="R474" s="205"/>
      <c r="S474" s="206"/>
    </row>
    <row r="475" spans="1:19" ht="29.1" customHeight="1">
      <c r="A475" s="166">
        <v>471</v>
      </c>
      <c r="B475" s="206"/>
      <c r="C475" s="206"/>
      <c r="D475" s="206"/>
      <c r="E475" s="206"/>
      <c r="F475" s="166" t="s">
        <v>3226</v>
      </c>
      <c r="G475" s="206" t="s">
        <v>3216</v>
      </c>
      <c r="H475" s="158" t="s">
        <v>681</v>
      </c>
      <c r="I475" s="155" t="s">
        <v>109</v>
      </c>
      <c r="J475" s="128">
        <v>10915</v>
      </c>
      <c r="K475" s="128">
        <v>1334</v>
      </c>
      <c r="L475" s="155">
        <v>313</v>
      </c>
      <c r="M475" s="199">
        <f t="shared" si="7"/>
        <v>417542</v>
      </c>
      <c r="N475" s="157" t="s">
        <v>2510</v>
      </c>
      <c r="O475" s="157" t="s">
        <v>2511</v>
      </c>
      <c r="P475" s="205"/>
      <c r="Q475" s="205"/>
      <c r="R475" s="205"/>
      <c r="S475" s="206"/>
    </row>
    <row r="476" spans="1:19" ht="29.1" customHeight="1">
      <c r="A476" s="166">
        <v>472</v>
      </c>
      <c r="B476" s="206"/>
      <c r="C476" s="206"/>
      <c r="D476" s="206"/>
      <c r="E476" s="206"/>
      <c r="F476" s="166" t="s">
        <v>3226</v>
      </c>
      <c r="G476" s="206" t="s">
        <v>3216</v>
      </c>
      <c r="H476" s="158" t="s">
        <v>680</v>
      </c>
      <c r="I476" s="155" t="s">
        <v>109</v>
      </c>
      <c r="J476" s="128">
        <v>12694</v>
      </c>
      <c r="K476" s="128">
        <v>304</v>
      </c>
      <c r="L476" s="155">
        <v>226</v>
      </c>
      <c r="M476" s="199">
        <f t="shared" si="7"/>
        <v>68704</v>
      </c>
      <c r="N476" s="157" t="s">
        <v>2268</v>
      </c>
      <c r="O476" s="157" t="s">
        <v>2509</v>
      </c>
      <c r="P476" s="205"/>
      <c r="Q476" s="205"/>
      <c r="R476" s="205"/>
      <c r="S476" s="206"/>
    </row>
    <row r="477" spans="1:19" ht="29.1" customHeight="1">
      <c r="A477" s="166">
        <v>473</v>
      </c>
      <c r="B477" s="206"/>
      <c r="C477" s="206"/>
      <c r="D477" s="206"/>
      <c r="E477" s="206"/>
      <c r="F477" s="166" t="s">
        <v>3226</v>
      </c>
      <c r="G477" s="206" t="s">
        <v>3216</v>
      </c>
      <c r="H477" s="158" t="s">
        <v>600</v>
      </c>
      <c r="I477" s="155" t="s">
        <v>55</v>
      </c>
      <c r="J477" s="128">
        <v>592</v>
      </c>
      <c r="K477" s="128">
        <v>303</v>
      </c>
      <c r="L477" s="155">
        <v>3400</v>
      </c>
      <c r="M477" s="199">
        <f t="shared" si="7"/>
        <v>1030200</v>
      </c>
      <c r="N477" s="157" t="s">
        <v>2002</v>
      </c>
      <c r="O477" s="157" t="s">
        <v>2493</v>
      </c>
      <c r="P477" s="205"/>
      <c r="Q477" s="205"/>
      <c r="R477" s="205"/>
      <c r="S477" s="206"/>
    </row>
    <row r="478" spans="1:19" ht="29.1" customHeight="1">
      <c r="A478" s="166">
        <v>474</v>
      </c>
      <c r="B478" s="206"/>
      <c r="C478" s="206"/>
      <c r="D478" s="206"/>
      <c r="E478" s="206"/>
      <c r="F478" s="166" t="s">
        <v>3226</v>
      </c>
      <c r="G478" s="206" t="s">
        <v>3216</v>
      </c>
      <c r="H478" s="158" t="s">
        <v>630</v>
      </c>
      <c r="I478" s="155" t="s">
        <v>166</v>
      </c>
      <c r="J478" s="128">
        <v>212</v>
      </c>
      <c r="K478" s="128">
        <v>39</v>
      </c>
      <c r="L478" s="155">
        <v>1120</v>
      </c>
      <c r="M478" s="199">
        <f t="shared" si="7"/>
        <v>43680</v>
      </c>
      <c r="N478" s="157" t="s">
        <v>3190</v>
      </c>
      <c r="O478" s="157">
        <v>0</v>
      </c>
      <c r="P478" s="205"/>
      <c r="Q478" s="205"/>
      <c r="R478" s="205"/>
      <c r="S478" s="206"/>
    </row>
    <row r="479" spans="1:19" ht="29.1" customHeight="1">
      <c r="A479" s="166">
        <v>475</v>
      </c>
      <c r="B479" s="206"/>
      <c r="C479" s="206"/>
      <c r="D479" s="206"/>
      <c r="E479" s="206"/>
      <c r="F479" s="166" t="s">
        <v>3226</v>
      </c>
      <c r="G479" s="206" t="s">
        <v>3216</v>
      </c>
      <c r="H479" s="158" t="s">
        <v>597</v>
      </c>
      <c r="I479" s="155" t="s">
        <v>585</v>
      </c>
      <c r="J479" s="128">
        <v>88</v>
      </c>
      <c r="K479" s="128">
        <v>88</v>
      </c>
      <c r="L479" s="128">
        <v>1510</v>
      </c>
      <c r="M479" s="199">
        <f t="shared" si="7"/>
        <v>132880</v>
      </c>
      <c r="N479" s="157" t="s">
        <v>3190</v>
      </c>
      <c r="O479" s="157">
        <v>0</v>
      </c>
      <c r="P479" s="205"/>
      <c r="Q479" s="205"/>
      <c r="R479" s="205"/>
      <c r="S479" s="206"/>
    </row>
    <row r="480" spans="1:19" ht="29.1" customHeight="1">
      <c r="A480" s="166">
        <v>476</v>
      </c>
      <c r="B480" s="206"/>
      <c r="C480" s="206"/>
      <c r="D480" s="206"/>
      <c r="E480" s="206"/>
      <c r="F480" s="166" t="s">
        <v>3226</v>
      </c>
      <c r="G480" s="206" t="s">
        <v>3216</v>
      </c>
      <c r="H480" s="158" t="s">
        <v>598</v>
      </c>
      <c r="I480" s="155" t="s">
        <v>585</v>
      </c>
      <c r="J480" s="128">
        <v>778</v>
      </c>
      <c r="K480" s="128">
        <v>440</v>
      </c>
      <c r="L480" s="155">
        <v>3630</v>
      </c>
      <c r="M480" s="199">
        <f t="shared" si="7"/>
        <v>1597200</v>
      </c>
      <c r="N480" s="157" t="s">
        <v>1812</v>
      </c>
      <c r="O480" s="157" t="s">
        <v>1813</v>
      </c>
      <c r="P480" s="205"/>
      <c r="Q480" s="205"/>
      <c r="R480" s="205"/>
      <c r="S480" s="206"/>
    </row>
    <row r="481" spans="1:19" ht="29.1" customHeight="1">
      <c r="A481" s="166">
        <v>477</v>
      </c>
      <c r="B481" s="206"/>
      <c r="C481" s="206"/>
      <c r="D481" s="206"/>
      <c r="E481" s="206"/>
      <c r="F481" s="166" t="s">
        <v>3226</v>
      </c>
      <c r="G481" s="206" t="s">
        <v>3216</v>
      </c>
      <c r="H481" s="158" t="s">
        <v>594</v>
      </c>
      <c r="I481" s="155" t="s">
        <v>109</v>
      </c>
      <c r="J481" s="128">
        <v>2764</v>
      </c>
      <c r="K481" s="128">
        <v>136</v>
      </c>
      <c r="L481" s="155">
        <v>631</v>
      </c>
      <c r="M481" s="199">
        <f t="shared" si="7"/>
        <v>85816</v>
      </c>
      <c r="N481" s="157" t="s">
        <v>2374</v>
      </c>
      <c r="O481" s="157" t="s">
        <v>2440</v>
      </c>
      <c r="P481" s="205"/>
      <c r="Q481" s="205"/>
      <c r="R481" s="205"/>
      <c r="S481" s="206"/>
    </row>
    <row r="482" spans="1:19" ht="29.1" customHeight="1">
      <c r="A482" s="166">
        <v>478</v>
      </c>
      <c r="B482" s="206"/>
      <c r="C482" s="206"/>
      <c r="D482" s="206"/>
      <c r="E482" s="206"/>
      <c r="F482" s="166" t="s">
        <v>3226</v>
      </c>
      <c r="G482" s="206" t="s">
        <v>3216</v>
      </c>
      <c r="H482" s="158" t="s">
        <v>595</v>
      </c>
      <c r="I482" s="155" t="s">
        <v>585</v>
      </c>
      <c r="J482" s="128">
        <v>674</v>
      </c>
      <c r="K482" s="128">
        <v>67</v>
      </c>
      <c r="L482" s="155">
        <v>3270</v>
      </c>
      <c r="M482" s="199">
        <f t="shared" si="7"/>
        <v>219090</v>
      </c>
      <c r="N482" s="157" t="s">
        <v>1812</v>
      </c>
      <c r="O482" s="157" t="s">
        <v>1813</v>
      </c>
      <c r="P482" s="205"/>
      <c r="Q482" s="205"/>
      <c r="R482" s="205"/>
      <c r="S482" s="206"/>
    </row>
    <row r="483" spans="1:19" ht="29.1" customHeight="1">
      <c r="A483" s="166">
        <v>479</v>
      </c>
      <c r="B483" s="206"/>
      <c r="C483" s="206"/>
      <c r="D483" s="206"/>
      <c r="E483" s="206"/>
      <c r="F483" s="166" t="s">
        <v>3226</v>
      </c>
      <c r="G483" s="206" t="s">
        <v>3216</v>
      </c>
      <c r="H483" s="158" t="s">
        <v>593</v>
      </c>
      <c r="I483" s="155" t="s">
        <v>585</v>
      </c>
      <c r="J483" s="128">
        <v>1503</v>
      </c>
      <c r="K483" s="128">
        <v>368</v>
      </c>
      <c r="L483" s="155">
        <v>1510</v>
      </c>
      <c r="M483" s="199">
        <f t="shared" si="7"/>
        <v>555680</v>
      </c>
      <c r="N483" s="157" t="s">
        <v>1812</v>
      </c>
      <c r="O483" s="157" t="s">
        <v>1813</v>
      </c>
      <c r="P483" s="205"/>
      <c r="Q483" s="205"/>
      <c r="R483" s="205"/>
      <c r="S483" s="206"/>
    </row>
    <row r="484" spans="1:19" ht="29.1" customHeight="1">
      <c r="A484" s="166">
        <v>480</v>
      </c>
      <c r="B484" s="206"/>
      <c r="C484" s="206"/>
      <c r="D484" s="206"/>
      <c r="E484" s="206"/>
      <c r="F484" s="166" t="s">
        <v>3226</v>
      </c>
      <c r="G484" s="206" t="s">
        <v>3216</v>
      </c>
      <c r="H484" s="158" t="s">
        <v>592</v>
      </c>
      <c r="I484" s="155" t="s">
        <v>585</v>
      </c>
      <c r="J484" s="128">
        <v>122</v>
      </c>
      <c r="K484" s="128">
        <v>122</v>
      </c>
      <c r="L484" s="128">
        <v>1510</v>
      </c>
      <c r="M484" s="199">
        <f t="shared" si="7"/>
        <v>184220</v>
      </c>
      <c r="N484" s="157" t="s">
        <v>3190</v>
      </c>
      <c r="O484" s="157">
        <v>0</v>
      </c>
      <c r="P484" s="205"/>
      <c r="Q484" s="205"/>
      <c r="R484" s="205"/>
      <c r="S484" s="206"/>
    </row>
    <row r="485" spans="1:19" ht="29.1" customHeight="1">
      <c r="A485" s="166">
        <v>481</v>
      </c>
      <c r="B485" s="206"/>
      <c r="C485" s="206"/>
      <c r="D485" s="206"/>
      <c r="E485" s="206"/>
      <c r="F485" s="166" t="s">
        <v>3226</v>
      </c>
      <c r="G485" s="206" t="s">
        <v>3216</v>
      </c>
      <c r="H485" s="158" t="s">
        <v>684</v>
      </c>
      <c r="I485" s="155" t="s">
        <v>109</v>
      </c>
      <c r="J485" s="128">
        <v>442</v>
      </c>
      <c r="K485" s="128">
        <v>168</v>
      </c>
      <c r="L485" s="155">
        <v>1550</v>
      </c>
      <c r="M485" s="199">
        <f t="shared" si="7"/>
        <v>260400</v>
      </c>
      <c r="N485" s="157" t="s">
        <v>2491</v>
      </c>
      <c r="O485" s="157" t="s">
        <v>2492</v>
      </c>
      <c r="P485" s="205"/>
      <c r="Q485" s="205"/>
      <c r="R485" s="205"/>
      <c r="S485" s="206"/>
    </row>
    <row r="486" spans="1:19" ht="29.1" customHeight="1">
      <c r="A486" s="166">
        <v>482</v>
      </c>
      <c r="B486" s="206"/>
      <c r="C486" s="206"/>
      <c r="D486" s="206"/>
      <c r="E486" s="206"/>
      <c r="F486" s="166" t="s">
        <v>3226</v>
      </c>
      <c r="G486" s="206" t="s">
        <v>3216</v>
      </c>
      <c r="H486" s="158" t="s">
        <v>686</v>
      </c>
      <c r="I486" s="155" t="s">
        <v>109</v>
      </c>
      <c r="J486" s="128">
        <v>349</v>
      </c>
      <c r="K486" s="128">
        <v>349</v>
      </c>
      <c r="L486" s="128">
        <v>95</v>
      </c>
      <c r="M486" s="199">
        <f t="shared" si="7"/>
        <v>33155</v>
      </c>
      <c r="N486" s="157" t="s">
        <v>3190</v>
      </c>
      <c r="O486" s="157">
        <v>0</v>
      </c>
      <c r="P486" s="205"/>
      <c r="Q486" s="205"/>
      <c r="R486" s="205"/>
      <c r="S486" s="206"/>
    </row>
    <row r="487" spans="1:19" ht="29.1" customHeight="1">
      <c r="A487" s="166">
        <v>483</v>
      </c>
      <c r="B487" s="206"/>
      <c r="C487" s="206"/>
      <c r="D487" s="206"/>
      <c r="E487" s="206"/>
      <c r="F487" s="166" t="s">
        <v>3226</v>
      </c>
      <c r="G487" s="206" t="s">
        <v>3216</v>
      </c>
      <c r="H487" s="158" t="s">
        <v>588</v>
      </c>
      <c r="I487" s="155" t="s">
        <v>585</v>
      </c>
      <c r="J487" s="128">
        <v>486</v>
      </c>
      <c r="K487" s="128">
        <v>157</v>
      </c>
      <c r="L487" s="155">
        <v>1150</v>
      </c>
      <c r="M487" s="199">
        <f t="shared" si="7"/>
        <v>180550</v>
      </c>
      <c r="N487" s="157" t="s">
        <v>1812</v>
      </c>
      <c r="O487" s="157" t="s">
        <v>1816</v>
      </c>
      <c r="P487" s="205"/>
      <c r="Q487" s="205"/>
      <c r="R487" s="205"/>
      <c r="S487" s="206"/>
    </row>
    <row r="488" spans="1:19" ht="29.1" customHeight="1">
      <c r="A488" s="166">
        <v>484</v>
      </c>
      <c r="B488" s="206"/>
      <c r="C488" s="206"/>
      <c r="D488" s="206"/>
      <c r="E488" s="206"/>
      <c r="F488" s="166" t="s">
        <v>3226</v>
      </c>
      <c r="G488" s="206" t="s">
        <v>3216</v>
      </c>
      <c r="H488" s="158" t="s">
        <v>584</v>
      </c>
      <c r="I488" s="155" t="s">
        <v>585</v>
      </c>
      <c r="J488" s="128">
        <v>764</v>
      </c>
      <c r="K488" s="128">
        <v>43</v>
      </c>
      <c r="L488" s="155">
        <v>1150</v>
      </c>
      <c r="M488" s="199">
        <f t="shared" si="7"/>
        <v>49450</v>
      </c>
      <c r="N488" s="157" t="s">
        <v>1812</v>
      </c>
      <c r="O488" s="157" t="s">
        <v>1813</v>
      </c>
      <c r="P488" s="205"/>
      <c r="Q488" s="205"/>
      <c r="R488" s="205"/>
      <c r="S488" s="206"/>
    </row>
    <row r="489" spans="1:19" ht="29.1" customHeight="1">
      <c r="A489" s="166">
        <v>485</v>
      </c>
      <c r="B489" s="206"/>
      <c r="C489" s="206"/>
      <c r="D489" s="206"/>
      <c r="E489" s="206"/>
      <c r="F489" s="166" t="s">
        <v>3226</v>
      </c>
      <c r="G489" s="206" t="s">
        <v>3216</v>
      </c>
      <c r="H489" s="158" t="s">
        <v>578</v>
      </c>
      <c r="I489" s="155" t="s">
        <v>55</v>
      </c>
      <c r="J489" s="128">
        <v>1103</v>
      </c>
      <c r="K489" s="128">
        <v>624</v>
      </c>
      <c r="L489" s="155">
        <v>3990</v>
      </c>
      <c r="M489" s="199">
        <f t="shared" si="7"/>
        <v>2489760</v>
      </c>
      <c r="N489" s="157" t="s">
        <v>2321</v>
      </c>
      <c r="O489" s="157">
        <v>668</v>
      </c>
      <c r="P489" s="205"/>
      <c r="Q489" s="205"/>
      <c r="R489" s="205"/>
      <c r="S489" s="206"/>
    </row>
    <row r="490" spans="1:19" ht="29.1" customHeight="1">
      <c r="A490" s="166">
        <v>486</v>
      </c>
      <c r="B490" s="206"/>
      <c r="C490" s="206"/>
      <c r="D490" s="206"/>
      <c r="E490" s="206"/>
      <c r="F490" s="166" t="s">
        <v>3226</v>
      </c>
      <c r="G490" s="206" t="s">
        <v>3216</v>
      </c>
      <c r="H490" s="158" t="s">
        <v>562</v>
      </c>
      <c r="I490" s="155" t="s">
        <v>54</v>
      </c>
      <c r="J490" s="128">
        <v>819</v>
      </c>
      <c r="K490" s="128">
        <v>805</v>
      </c>
      <c r="L490" s="155">
        <v>3840</v>
      </c>
      <c r="M490" s="199">
        <f t="shared" si="7"/>
        <v>3091200</v>
      </c>
      <c r="N490" s="157" t="s">
        <v>2486</v>
      </c>
      <c r="O490" s="157">
        <v>711</v>
      </c>
      <c r="P490" s="205"/>
      <c r="Q490" s="205"/>
      <c r="R490" s="205"/>
      <c r="S490" s="206"/>
    </row>
    <row r="491" spans="1:19" ht="29.1" customHeight="1">
      <c r="A491" s="166">
        <v>487</v>
      </c>
      <c r="B491" s="206"/>
      <c r="C491" s="206"/>
      <c r="D491" s="206"/>
      <c r="E491" s="206"/>
      <c r="F491" s="166" t="s">
        <v>3226</v>
      </c>
      <c r="G491" s="206" t="s">
        <v>3216</v>
      </c>
      <c r="H491" s="158" t="s">
        <v>563</v>
      </c>
      <c r="I491" s="155" t="s">
        <v>182</v>
      </c>
      <c r="J491" s="128">
        <v>429</v>
      </c>
      <c r="K491" s="128">
        <v>315</v>
      </c>
      <c r="L491" s="155">
        <v>5030</v>
      </c>
      <c r="M491" s="199">
        <f t="shared" si="7"/>
        <v>1584450</v>
      </c>
      <c r="N491" s="157" t="s">
        <v>2486</v>
      </c>
      <c r="O491" s="157">
        <v>711</v>
      </c>
      <c r="P491" s="205"/>
      <c r="Q491" s="205"/>
      <c r="R491" s="205"/>
      <c r="S491" s="206"/>
    </row>
    <row r="492" spans="1:19" ht="29.1" customHeight="1">
      <c r="A492" s="166">
        <v>488</v>
      </c>
      <c r="B492" s="206"/>
      <c r="C492" s="206"/>
      <c r="D492" s="206"/>
      <c r="E492" s="206"/>
      <c r="F492" s="166" t="s">
        <v>3226</v>
      </c>
      <c r="G492" s="206" t="s">
        <v>3216</v>
      </c>
      <c r="H492" s="158" t="s">
        <v>560</v>
      </c>
      <c r="I492" s="155" t="s">
        <v>561</v>
      </c>
      <c r="J492" s="128">
        <v>635</v>
      </c>
      <c r="K492" s="128">
        <v>307</v>
      </c>
      <c r="L492" s="155">
        <v>2700</v>
      </c>
      <c r="M492" s="199">
        <f t="shared" si="7"/>
        <v>828900</v>
      </c>
      <c r="N492" s="157" t="s">
        <v>2278</v>
      </c>
      <c r="O492" s="157" t="s">
        <v>2485</v>
      </c>
      <c r="P492" s="205"/>
      <c r="Q492" s="205"/>
      <c r="R492" s="205"/>
      <c r="S492" s="206"/>
    </row>
    <row r="493" spans="1:19" ht="29.1" customHeight="1">
      <c r="A493" s="166">
        <v>489</v>
      </c>
      <c r="B493" s="206"/>
      <c r="C493" s="206"/>
      <c r="D493" s="206"/>
      <c r="E493" s="206"/>
      <c r="F493" s="166" t="s">
        <v>3226</v>
      </c>
      <c r="G493" s="206" t="s">
        <v>3216</v>
      </c>
      <c r="H493" s="158" t="s">
        <v>3142</v>
      </c>
      <c r="I493" s="155" t="s">
        <v>3104</v>
      </c>
      <c r="J493" s="128">
        <v>2278</v>
      </c>
      <c r="K493" s="128">
        <v>22</v>
      </c>
      <c r="L493" s="155">
        <v>4520</v>
      </c>
      <c r="M493" s="199">
        <f t="shared" si="7"/>
        <v>99440</v>
      </c>
      <c r="N493" s="157" t="s">
        <v>2442</v>
      </c>
      <c r="O493" s="157" t="s">
        <v>2484</v>
      </c>
      <c r="P493" s="205"/>
      <c r="Q493" s="205"/>
      <c r="R493" s="205"/>
      <c r="S493" s="206"/>
    </row>
    <row r="494" spans="1:19" ht="29.1" customHeight="1">
      <c r="A494" s="166">
        <v>490</v>
      </c>
      <c r="B494" s="206"/>
      <c r="C494" s="206"/>
      <c r="D494" s="206"/>
      <c r="E494" s="206"/>
      <c r="F494" s="166" t="s">
        <v>3226</v>
      </c>
      <c r="G494" s="206" t="s">
        <v>3216</v>
      </c>
      <c r="H494" s="158" t="s">
        <v>571</v>
      </c>
      <c r="I494" s="155" t="s">
        <v>54</v>
      </c>
      <c r="J494" s="128">
        <v>1134</v>
      </c>
      <c r="K494" s="128">
        <v>441</v>
      </c>
      <c r="L494" s="155">
        <v>4000</v>
      </c>
      <c r="M494" s="199">
        <f t="shared" si="7"/>
        <v>1764000</v>
      </c>
      <c r="N494" s="157" t="s">
        <v>2476</v>
      </c>
      <c r="O494" s="157" t="s">
        <v>2477</v>
      </c>
      <c r="P494" s="205"/>
      <c r="Q494" s="205"/>
      <c r="R494" s="205"/>
      <c r="S494" s="206"/>
    </row>
    <row r="495" spans="1:19" ht="29.1" customHeight="1">
      <c r="A495" s="166">
        <v>491</v>
      </c>
      <c r="B495" s="206"/>
      <c r="C495" s="206"/>
      <c r="D495" s="206"/>
      <c r="E495" s="206"/>
      <c r="F495" s="166" t="s">
        <v>3226</v>
      </c>
      <c r="G495" s="206" t="s">
        <v>3216</v>
      </c>
      <c r="H495" s="158" t="s">
        <v>573</v>
      </c>
      <c r="I495" s="155" t="s">
        <v>54</v>
      </c>
      <c r="J495" s="128">
        <v>1983</v>
      </c>
      <c r="K495" s="128">
        <v>1186</v>
      </c>
      <c r="L495" s="155">
        <v>4000</v>
      </c>
      <c r="M495" s="199">
        <f t="shared" si="7"/>
        <v>4744000</v>
      </c>
      <c r="N495" s="157" t="s">
        <v>2454</v>
      </c>
      <c r="O495" s="157">
        <v>452</v>
      </c>
      <c r="P495" s="205"/>
      <c r="Q495" s="205"/>
      <c r="R495" s="205"/>
      <c r="S495" s="206"/>
    </row>
    <row r="496" spans="1:19" ht="29.1" customHeight="1">
      <c r="A496" s="166">
        <v>492</v>
      </c>
      <c r="B496" s="206"/>
      <c r="C496" s="206"/>
      <c r="D496" s="206"/>
      <c r="E496" s="206"/>
      <c r="F496" s="166" t="s">
        <v>3226</v>
      </c>
      <c r="G496" s="206" t="s">
        <v>3216</v>
      </c>
      <c r="H496" s="158" t="s">
        <v>572</v>
      </c>
      <c r="I496" s="155" t="s">
        <v>166</v>
      </c>
      <c r="J496" s="128">
        <v>123</v>
      </c>
      <c r="K496" s="128">
        <v>49</v>
      </c>
      <c r="L496" s="155">
        <v>1510</v>
      </c>
      <c r="M496" s="199">
        <f t="shared" si="7"/>
        <v>73990</v>
      </c>
      <c r="N496" s="157" t="s">
        <v>3179</v>
      </c>
      <c r="O496" s="157">
        <v>0</v>
      </c>
      <c r="P496" s="205"/>
      <c r="Q496" s="205"/>
      <c r="R496" s="205"/>
      <c r="S496" s="206"/>
    </row>
    <row r="497" spans="1:19" ht="29.1" customHeight="1">
      <c r="A497" s="166">
        <v>493</v>
      </c>
      <c r="B497" s="206"/>
      <c r="C497" s="206"/>
      <c r="D497" s="206"/>
      <c r="E497" s="206"/>
      <c r="F497" s="166" t="s">
        <v>3226</v>
      </c>
      <c r="G497" s="206" t="s">
        <v>3216</v>
      </c>
      <c r="H497" s="158" t="s">
        <v>3144</v>
      </c>
      <c r="I497" s="155" t="s">
        <v>3100</v>
      </c>
      <c r="J497" s="128">
        <v>2622</v>
      </c>
      <c r="K497" s="128">
        <v>169</v>
      </c>
      <c r="L497" s="155">
        <v>1400</v>
      </c>
      <c r="M497" s="199">
        <f t="shared" si="7"/>
        <v>236600</v>
      </c>
      <c r="N497" s="157" t="s">
        <v>3190</v>
      </c>
      <c r="O497" s="157">
        <v>0</v>
      </c>
      <c r="P497" s="205"/>
      <c r="Q497" s="205"/>
      <c r="R497" s="205"/>
      <c r="S497" s="206"/>
    </row>
    <row r="498" spans="1:19" ht="29.1" customHeight="1">
      <c r="A498" s="166">
        <v>494</v>
      </c>
      <c r="B498" s="206"/>
      <c r="C498" s="206"/>
      <c r="D498" s="206"/>
      <c r="E498" s="206"/>
      <c r="F498" s="166" t="s">
        <v>3226</v>
      </c>
      <c r="G498" s="206" t="s">
        <v>3216</v>
      </c>
      <c r="H498" s="158" t="s">
        <v>634</v>
      </c>
      <c r="I498" s="155" t="s">
        <v>119</v>
      </c>
      <c r="J498" s="128">
        <v>543</v>
      </c>
      <c r="K498" s="128">
        <v>175</v>
      </c>
      <c r="L498" s="155">
        <v>1650</v>
      </c>
      <c r="M498" s="199">
        <f t="shared" si="7"/>
        <v>288750</v>
      </c>
      <c r="N498" s="157" t="s">
        <v>1821</v>
      </c>
      <c r="O498" s="157">
        <v>0</v>
      </c>
      <c r="P498" s="205"/>
      <c r="Q498" s="205"/>
      <c r="R498" s="205"/>
      <c r="S498" s="206"/>
    </row>
    <row r="499" spans="1:19" ht="29.1" customHeight="1">
      <c r="A499" s="166">
        <v>495</v>
      </c>
      <c r="B499" s="206"/>
      <c r="C499" s="206"/>
      <c r="D499" s="206"/>
      <c r="E499" s="206"/>
      <c r="F499" s="166" t="s">
        <v>3226</v>
      </c>
      <c r="G499" s="206" t="s">
        <v>3216</v>
      </c>
      <c r="H499" s="158" t="s">
        <v>534</v>
      </c>
      <c r="I499" s="155" t="s">
        <v>55</v>
      </c>
      <c r="J499" s="128">
        <v>1905</v>
      </c>
      <c r="K499" s="128">
        <v>1169</v>
      </c>
      <c r="L499" s="155">
        <v>4500</v>
      </c>
      <c r="M499" s="199">
        <f t="shared" si="7"/>
        <v>5260500</v>
      </c>
      <c r="N499" s="157" t="s">
        <v>2456</v>
      </c>
      <c r="O499" s="157" t="s">
        <v>2383</v>
      </c>
      <c r="P499" s="205"/>
      <c r="Q499" s="205"/>
      <c r="R499" s="205"/>
      <c r="S499" s="206"/>
    </row>
    <row r="500" spans="1:19" ht="29.1" customHeight="1">
      <c r="A500" s="166">
        <v>496</v>
      </c>
      <c r="B500" s="206"/>
      <c r="C500" s="206"/>
      <c r="D500" s="206"/>
      <c r="E500" s="206"/>
      <c r="F500" s="166" t="s">
        <v>3226</v>
      </c>
      <c r="G500" s="206" t="s">
        <v>3216</v>
      </c>
      <c r="H500" s="158" t="s">
        <v>635</v>
      </c>
      <c r="I500" s="155" t="s">
        <v>166</v>
      </c>
      <c r="J500" s="128">
        <v>525</v>
      </c>
      <c r="K500" s="128">
        <v>185</v>
      </c>
      <c r="L500" s="155">
        <v>1650</v>
      </c>
      <c r="M500" s="199">
        <f t="shared" si="7"/>
        <v>305250</v>
      </c>
      <c r="N500" s="157" t="s">
        <v>1821</v>
      </c>
      <c r="O500" s="157">
        <v>0</v>
      </c>
      <c r="P500" s="205"/>
      <c r="Q500" s="205"/>
      <c r="R500" s="205"/>
      <c r="S500" s="206"/>
    </row>
    <row r="501" spans="1:19" ht="29.1" customHeight="1">
      <c r="A501" s="166">
        <v>497</v>
      </c>
      <c r="B501" s="206"/>
      <c r="C501" s="206"/>
      <c r="D501" s="206"/>
      <c r="E501" s="206"/>
      <c r="F501" s="166" t="s">
        <v>3226</v>
      </c>
      <c r="G501" s="206" t="s">
        <v>3216</v>
      </c>
      <c r="H501" s="158" t="s">
        <v>539</v>
      </c>
      <c r="I501" s="155" t="s">
        <v>55</v>
      </c>
      <c r="J501" s="128">
        <v>3084</v>
      </c>
      <c r="K501" s="128">
        <v>306</v>
      </c>
      <c r="L501" s="155">
        <v>5000</v>
      </c>
      <c r="M501" s="199">
        <f t="shared" si="7"/>
        <v>1530000</v>
      </c>
      <c r="N501" s="157" t="s">
        <v>2459</v>
      </c>
      <c r="O501" s="157" t="s">
        <v>2460</v>
      </c>
      <c r="P501" s="205"/>
      <c r="Q501" s="205"/>
      <c r="R501" s="205"/>
      <c r="S501" s="206"/>
    </row>
    <row r="502" spans="1:19" ht="29.1" customHeight="1">
      <c r="A502" s="166">
        <v>498</v>
      </c>
      <c r="B502" s="206"/>
      <c r="C502" s="206"/>
      <c r="D502" s="206"/>
      <c r="E502" s="206"/>
      <c r="F502" s="166" t="s">
        <v>3226</v>
      </c>
      <c r="G502" s="206" t="s">
        <v>3216</v>
      </c>
      <c r="H502" s="158" t="s">
        <v>538</v>
      </c>
      <c r="I502" s="155" t="s">
        <v>55</v>
      </c>
      <c r="J502" s="128">
        <v>1006</v>
      </c>
      <c r="K502" s="128">
        <v>436</v>
      </c>
      <c r="L502" s="155">
        <v>5000</v>
      </c>
      <c r="M502" s="199">
        <f t="shared" si="7"/>
        <v>2180000</v>
      </c>
      <c r="N502" s="157" t="s">
        <v>2360</v>
      </c>
      <c r="O502" s="157" t="s">
        <v>2361</v>
      </c>
      <c r="P502" s="205"/>
      <c r="Q502" s="205"/>
      <c r="R502" s="205"/>
      <c r="S502" s="206"/>
    </row>
    <row r="503" spans="1:19" ht="29.1" customHeight="1">
      <c r="A503" s="166">
        <v>499</v>
      </c>
      <c r="B503" s="206"/>
      <c r="C503" s="206"/>
      <c r="D503" s="206"/>
      <c r="E503" s="206"/>
      <c r="F503" s="166" t="s">
        <v>3226</v>
      </c>
      <c r="G503" s="206" t="s">
        <v>3216</v>
      </c>
      <c r="H503" s="158" t="s">
        <v>537</v>
      </c>
      <c r="I503" s="155" t="s">
        <v>55</v>
      </c>
      <c r="J503" s="128">
        <v>2152</v>
      </c>
      <c r="K503" s="128">
        <v>1606</v>
      </c>
      <c r="L503" s="155">
        <v>5000</v>
      </c>
      <c r="M503" s="199">
        <f t="shared" si="7"/>
        <v>8030000</v>
      </c>
      <c r="N503" s="157" t="s">
        <v>2457</v>
      </c>
      <c r="O503" s="157" t="s">
        <v>2458</v>
      </c>
      <c r="P503" s="205"/>
      <c r="Q503" s="205"/>
      <c r="R503" s="205"/>
      <c r="S503" s="206"/>
    </row>
    <row r="504" spans="1:19" ht="29.1" customHeight="1">
      <c r="A504" s="166">
        <v>500</v>
      </c>
      <c r="B504" s="206"/>
      <c r="C504" s="206"/>
      <c r="D504" s="206"/>
      <c r="E504" s="206"/>
      <c r="F504" s="166" t="s">
        <v>3226</v>
      </c>
      <c r="G504" s="206" t="s">
        <v>3216</v>
      </c>
      <c r="H504" s="158" t="s">
        <v>640</v>
      </c>
      <c r="I504" s="155" t="s">
        <v>166</v>
      </c>
      <c r="J504" s="128">
        <v>1026</v>
      </c>
      <c r="K504" s="128">
        <v>254</v>
      </c>
      <c r="L504" s="155">
        <v>1650</v>
      </c>
      <c r="M504" s="199">
        <f t="shared" si="7"/>
        <v>419100</v>
      </c>
      <c r="N504" s="157" t="s">
        <v>1821</v>
      </c>
      <c r="O504" s="157">
        <v>0</v>
      </c>
      <c r="P504" s="205"/>
      <c r="Q504" s="205"/>
      <c r="R504" s="205"/>
      <c r="S504" s="206"/>
    </row>
    <row r="505" spans="1:19" ht="29.1" customHeight="1">
      <c r="A505" s="166">
        <v>501</v>
      </c>
      <c r="B505" s="206"/>
      <c r="C505" s="206"/>
      <c r="D505" s="206"/>
      <c r="E505" s="206"/>
      <c r="F505" s="166" t="s">
        <v>3226</v>
      </c>
      <c r="G505" s="206" t="s">
        <v>3216</v>
      </c>
      <c r="H505" s="158" t="s">
        <v>542</v>
      </c>
      <c r="I505" s="155" t="s">
        <v>119</v>
      </c>
      <c r="J505" s="128">
        <v>19</v>
      </c>
      <c r="K505" s="128">
        <v>19</v>
      </c>
      <c r="L505" s="155">
        <v>1650</v>
      </c>
      <c r="M505" s="199">
        <f t="shared" si="7"/>
        <v>31350</v>
      </c>
      <c r="N505" s="157" t="s">
        <v>2457</v>
      </c>
      <c r="O505" s="157" t="s">
        <v>2458</v>
      </c>
      <c r="P505" s="205"/>
      <c r="Q505" s="205"/>
      <c r="R505" s="205"/>
      <c r="S505" s="206"/>
    </row>
    <row r="506" spans="1:19" ht="29.1" customHeight="1">
      <c r="A506" s="166">
        <v>502</v>
      </c>
      <c r="B506" s="206"/>
      <c r="C506" s="206"/>
      <c r="D506" s="206"/>
      <c r="E506" s="206"/>
      <c r="F506" s="166" t="s">
        <v>3226</v>
      </c>
      <c r="G506" s="206" t="s">
        <v>3216</v>
      </c>
      <c r="H506" s="158" t="s">
        <v>541</v>
      </c>
      <c r="I506" s="155" t="s">
        <v>119</v>
      </c>
      <c r="J506" s="128">
        <v>86</v>
      </c>
      <c r="K506" s="128">
        <v>86</v>
      </c>
      <c r="L506" s="128">
        <v>1650</v>
      </c>
      <c r="M506" s="199">
        <f t="shared" si="7"/>
        <v>141900</v>
      </c>
      <c r="N506" s="157" t="s">
        <v>2457</v>
      </c>
      <c r="O506" s="157">
        <v>448</v>
      </c>
      <c r="P506" s="205"/>
      <c r="Q506" s="205"/>
      <c r="R506" s="205"/>
      <c r="S506" s="206"/>
    </row>
    <row r="507" spans="1:19" ht="29.1" customHeight="1">
      <c r="A507" s="166">
        <v>503</v>
      </c>
      <c r="B507" s="206"/>
      <c r="C507" s="206"/>
      <c r="D507" s="206"/>
      <c r="E507" s="206"/>
      <c r="F507" s="166" t="s">
        <v>3226</v>
      </c>
      <c r="G507" s="206" t="s">
        <v>3216</v>
      </c>
      <c r="H507" s="158" t="s">
        <v>643</v>
      </c>
      <c r="I507" s="155" t="s">
        <v>119</v>
      </c>
      <c r="J507" s="128">
        <v>3929</v>
      </c>
      <c r="K507" s="128">
        <v>611</v>
      </c>
      <c r="L507" s="128">
        <v>1150</v>
      </c>
      <c r="M507" s="199">
        <f t="shared" si="7"/>
        <v>702650</v>
      </c>
      <c r="N507" s="157" t="s">
        <v>1821</v>
      </c>
      <c r="O507" s="157">
        <v>0</v>
      </c>
      <c r="P507" s="205"/>
      <c r="Q507" s="205"/>
      <c r="R507" s="205"/>
      <c r="S507" s="206"/>
    </row>
    <row r="508" spans="1:19" ht="29.1" customHeight="1">
      <c r="A508" s="166">
        <v>504</v>
      </c>
      <c r="B508" s="206"/>
      <c r="C508" s="206"/>
      <c r="D508" s="206"/>
      <c r="E508" s="206"/>
      <c r="F508" s="166" t="s">
        <v>3226</v>
      </c>
      <c r="G508" s="206" t="s">
        <v>3216</v>
      </c>
      <c r="H508" s="158" t="s">
        <v>551</v>
      </c>
      <c r="I508" s="155" t="s">
        <v>119</v>
      </c>
      <c r="J508" s="128">
        <v>78</v>
      </c>
      <c r="K508" s="128">
        <v>67</v>
      </c>
      <c r="L508" s="155">
        <v>1650</v>
      </c>
      <c r="M508" s="199">
        <f t="shared" si="7"/>
        <v>110550</v>
      </c>
      <c r="N508" s="157" t="s">
        <v>2469</v>
      </c>
      <c r="O508" s="157" t="s">
        <v>2470</v>
      </c>
      <c r="P508" s="205"/>
      <c r="Q508" s="205"/>
      <c r="R508" s="205"/>
      <c r="S508" s="206"/>
    </row>
    <row r="509" spans="1:19" ht="29.1" customHeight="1">
      <c r="A509" s="166">
        <v>505</v>
      </c>
      <c r="B509" s="206"/>
      <c r="C509" s="206"/>
      <c r="D509" s="206"/>
      <c r="E509" s="206"/>
      <c r="F509" s="166" t="s">
        <v>3226</v>
      </c>
      <c r="G509" s="206" t="s">
        <v>3216</v>
      </c>
      <c r="H509" s="158" t="s">
        <v>550</v>
      </c>
      <c r="I509" s="155" t="s">
        <v>119</v>
      </c>
      <c r="J509" s="128">
        <v>64</v>
      </c>
      <c r="K509" s="128">
        <v>64</v>
      </c>
      <c r="L509" s="128">
        <v>1650</v>
      </c>
      <c r="M509" s="199">
        <f t="shared" si="7"/>
        <v>105600</v>
      </c>
      <c r="N509" s="157" t="s">
        <v>2441</v>
      </c>
      <c r="O509" s="157" t="s">
        <v>2468</v>
      </c>
      <c r="P509" s="205"/>
      <c r="Q509" s="205"/>
      <c r="R509" s="205"/>
      <c r="S509" s="206"/>
    </row>
    <row r="510" spans="1:19" ht="29.1" customHeight="1">
      <c r="A510" s="166">
        <v>506</v>
      </c>
      <c r="B510" s="206"/>
      <c r="C510" s="206"/>
      <c r="D510" s="206"/>
      <c r="E510" s="206"/>
      <c r="F510" s="166" t="s">
        <v>3226</v>
      </c>
      <c r="G510" s="206" t="s">
        <v>3216</v>
      </c>
      <c r="H510" s="158" t="s">
        <v>549</v>
      </c>
      <c r="I510" s="155" t="s">
        <v>119</v>
      </c>
      <c r="J510" s="128">
        <v>109</v>
      </c>
      <c r="K510" s="128">
        <v>109</v>
      </c>
      <c r="L510" s="128">
        <v>1650</v>
      </c>
      <c r="M510" s="199">
        <f t="shared" si="7"/>
        <v>179850</v>
      </c>
      <c r="N510" s="157" t="s">
        <v>2467</v>
      </c>
      <c r="O510" s="157" t="s">
        <v>2461</v>
      </c>
      <c r="P510" s="205"/>
      <c r="Q510" s="205"/>
      <c r="R510" s="205"/>
      <c r="S510" s="206"/>
    </row>
    <row r="511" spans="1:19" ht="29.1" customHeight="1">
      <c r="A511" s="166">
        <v>507</v>
      </c>
      <c r="B511" s="206"/>
      <c r="C511" s="206"/>
      <c r="D511" s="206"/>
      <c r="E511" s="206"/>
      <c r="F511" s="166" t="s">
        <v>3226</v>
      </c>
      <c r="G511" s="206" t="s">
        <v>3216</v>
      </c>
      <c r="H511" s="158" t="s">
        <v>548</v>
      </c>
      <c r="I511" s="155" t="s">
        <v>119</v>
      </c>
      <c r="J511" s="128">
        <v>31</v>
      </c>
      <c r="K511" s="128">
        <v>31</v>
      </c>
      <c r="L511" s="128">
        <v>1650</v>
      </c>
      <c r="M511" s="199">
        <f t="shared" si="7"/>
        <v>51150</v>
      </c>
      <c r="N511" s="157" t="s">
        <v>2465</v>
      </c>
      <c r="O511" s="157" t="s">
        <v>2466</v>
      </c>
      <c r="P511" s="205"/>
      <c r="Q511" s="205"/>
      <c r="R511" s="205"/>
      <c r="S511" s="206"/>
    </row>
    <row r="512" spans="1:19" ht="29.1" customHeight="1">
      <c r="A512" s="166">
        <v>508</v>
      </c>
      <c r="B512" s="206"/>
      <c r="C512" s="206"/>
      <c r="D512" s="206"/>
      <c r="E512" s="206"/>
      <c r="F512" s="166" t="s">
        <v>3226</v>
      </c>
      <c r="G512" s="206" t="s">
        <v>3216</v>
      </c>
      <c r="H512" s="158" t="s">
        <v>547</v>
      </c>
      <c r="I512" s="155" t="s">
        <v>55</v>
      </c>
      <c r="J512" s="128">
        <v>936</v>
      </c>
      <c r="K512" s="128">
        <v>144</v>
      </c>
      <c r="L512" s="155">
        <v>5000</v>
      </c>
      <c r="M512" s="199">
        <f t="shared" si="7"/>
        <v>720000</v>
      </c>
      <c r="N512" s="157" t="s">
        <v>2401</v>
      </c>
      <c r="O512" s="157" t="s">
        <v>2427</v>
      </c>
      <c r="P512" s="205"/>
      <c r="Q512" s="205"/>
      <c r="R512" s="205"/>
      <c r="S512" s="206"/>
    </row>
    <row r="513" spans="1:19" ht="29.1" customHeight="1">
      <c r="A513" s="166">
        <v>509</v>
      </c>
      <c r="B513" s="206"/>
      <c r="C513" s="206"/>
      <c r="D513" s="206"/>
      <c r="E513" s="206"/>
      <c r="F513" s="166" t="s">
        <v>3226</v>
      </c>
      <c r="G513" s="206" t="s">
        <v>3216</v>
      </c>
      <c r="H513" s="158" t="s">
        <v>546</v>
      </c>
      <c r="I513" s="155" t="s">
        <v>55</v>
      </c>
      <c r="J513" s="128">
        <v>2413</v>
      </c>
      <c r="K513" s="128">
        <v>1041</v>
      </c>
      <c r="L513" s="155">
        <v>5000</v>
      </c>
      <c r="M513" s="199">
        <f t="shared" si="7"/>
        <v>5205000</v>
      </c>
      <c r="N513" s="157" t="s">
        <v>2400</v>
      </c>
      <c r="O513" s="157" t="s">
        <v>2427</v>
      </c>
      <c r="P513" s="205"/>
      <c r="Q513" s="205"/>
      <c r="R513" s="205"/>
      <c r="S513" s="206"/>
    </row>
    <row r="514" spans="1:19" ht="29.1" customHeight="1">
      <c r="A514" s="166">
        <v>510</v>
      </c>
      <c r="B514" s="206"/>
      <c r="C514" s="206"/>
      <c r="D514" s="206"/>
      <c r="E514" s="206"/>
      <c r="F514" s="166" t="s">
        <v>3226</v>
      </c>
      <c r="G514" s="206" t="s">
        <v>3216</v>
      </c>
      <c r="H514" s="158" t="s">
        <v>545</v>
      </c>
      <c r="I514" s="155" t="s">
        <v>55</v>
      </c>
      <c r="J514" s="128">
        <v>1842</v>
      </c>
      <c r="K514" s="128">
        <v>1666</v>
      </c>
      <c r="L514" s="155">
        <v>5150</v>
      </c>
      <c r="M514" s="199">
        <f t="shared" si="7"/>
        <v>8579900</v>
      </c>
      <c r="N514" s="157" t="s">
        <v>2463</v>
      </c>
      <c r="O514" s="157" t="s">
        <v>2464</v>
      </c>
      <c r="P514" s="205"/>
      <c r="Q514" s="205"/>
      <c r="R514" s="205"/>
      <c r="S514" s="206"/>
    </row>
    <row r="515" spans="1:19" ht="29.1" customHeight="1">
      <c r="A515" s="166">
        <v>511</v>
      </c>
      <c r="B515" s="206"/>
      <c r="C515" s="206"/>
      <c r="D515" s="206"/>
      <c r="E515" s="206"/>
      <c r="F515" s="166" t="s">
        <v>3226</v>
      </c>
      <c r="G515" s="206" t="s">
        <v>3216</v>
      </c>
      <c r="H515" s="158" t="s">
        <v>649</v>
      </c>
      <c r="I515" s="155" t="s">
        <v>166</v>
      </c>
      <c r="J515" s="128">
        <v>2050</v>
      </c>
      <c r="K515" s="128">
        <v>271</v>
      </c>
      <c r="L515" s="155">
        <v>1650</v>
      </c>
      <c r="M515" s="199">
        <f t="shared" si="7"/>
        <v>447150</v>
      </c>
      <c r="N515" s="157" t="s">
        <v>1821</v>
      </c>
      <c r="O515" s="157">
        <v>0</v>
      </c>
      <c r="P515" s="205"/>
      <c r="Q515" s="205"/>
      <c r="R515" s="205"/>
      <c r="S515" s="206"/>
    </row>
    <row r="516" spans="1:19" ht="29.1" customHeight="1">
      <c r="A516" s="166">
        <v>512</v>
      </c>
      <c r="B516" s="206"/>
      <c r="C516" s="206"/>
      <c r="D516" s="206"/>
      <c r="E516" s="206"/>
      <c r="F516" s="166" t="s">
        <v>3226</v>
      </c>
      <c r="G516" s="206" t="s">
        <v>3216</v>
      </c>
      <c r="H516" s="158" t="s">
        <v>555</v>
      </c>
      <c r="I516" s="155" t="s">
        <v>55</v>
      </c>
      <c r="J516" s="128">
        <v>1150</v>
      </c>
      <c r="K516" s="128">
        <v>829</v>
      </c>
      <c r="L516" s="155">
        <v>4500</v>
      </c>
      <c r="M516" s="199">
        <f t="shared" si="7"/>
        <v>3730500</v>
      </c>
      <c r="N516" s="157" t="s">
        <v>2472</v>
      </c>
      <c r="O516" s="157" t="s">
        <v>2473</v>
      </c>
      <c r="P516" s="205"/>
      <c r="Q516" s="205"/>
      <c r="R516" s="205"/>
      <c r="S516" s="206"/>
    </row>
    <row r="517" spans="1:19" ht="29.1" customHeight="1">
      <c r="A517" s="166">
        <v>513</v>
      </c>
      <c r="B517" s="206"/>
      <c r="C517" s="206"/>
      <c r="D517" s="206"/>
      <c r="E517" s="206"/>
      <c r="F517" s="166" t="s">
        <v>3226</v>
      </c>
      <c r="G517" s="206" t="s">
        <v>3216</v>
      </c>
      <c r="H517" s="158" t="s">
        <v>554</v>
      </c>
      <c r="I517" s="155" t="s">
        <v>55</v>
      </c>
      <c r="J517" s="128">
        <v>2000</v>
      </c>
      <c r="K517" s="128">
        <v>2000</v>
      </c>
      <c r="L517" s="128">
        <v>5000</v>
      </c>
      <c r="M517" s="199">
        <f t="shared" ref="M517:M580" si="8">K517*L517</f>
        <v>10000000</v>
      </c>
      <c r="N517" s="157" t="s">
        <v>2453</v>
      </c>
      <c r="O517" s="157" t="s">
        <v>2471</v>
      </c>
      <c r="P517" s="205"/>
      <c r="Q517" s="205"/>
      <c r="R517" s="205"/>
      <c r="S517" s="206"/>
    </row>
    <row r="518" spans="1:19" ht="29.1" customHeight="1">
      <c r="A518" s="166">
        <v>514</v>
      </c>
      <c r="B518" s="206"/>
      <c r="C518" s="206"/>
      <c r="D518" s="206"/>
      <c r="E518" s="206"/>
      <c r="F518" s="166" t="s">
        <v>3226</v>
      </c>
      <c r="G518" s="206" t="s">
        <v>3216</v>
      </c>
      <c r="H518" s="158" t="s">
        <v>648</v>
      </c>
      <c r="I518" s="155" t="s">
        <v>119</v>
      </c>
      <c r="J518" s="128">
        <v>3700</v>
      </c>
      <c r="K518" s="128">
        <v>684</v>
      </c>
      <c r="L518" s="155">
        <v>1650</v>
      </c>
      <c r="M518" s="199">
        <f t="shared" si="8"/>
        <v>1128600</v>
      </c>
      <c r="N518" s="157" t="s">
        <v>1821</v>
      </c>
      <c r="O518" s="157">
        <v>0</v>
      </c>
      <c r="P518" s="205"/>
      <c r="Q518" s="205"/>
      <c r="R518" s="205"/>
      <c r="S518" s="206"/>
    </row>
    <row r="519" spans="1:19" ht="29.1" customHeight="1">
      <c r="A519" s="166">
        <v>515</v>
      </c>
      <c r="B519" s="206"/>
      <c r="C519" s="206"/>
      <c r="D519" s="206"/>
      <c r="E519" s="206"/>
      <c r="F519" s="166" t="s">
        <v>3226</v>
      </c>
      <c r="G519" s="206" t="s">
        <v>3216</v>
      </c>
      <c r="H519" s="158" t="s">
        <v>490</v>
      </c>
      <c r="I519" s="155" t="s">
        <v>55</v>
      </c>
      <c r="J519" s="128">
        <v>179</v>
      </c>
      <c r="K519" s="128">
        <v>82</v>
      </c>
      <c r="L519" s="155">
        <v>1710</v>
      </c>
      <c r="M519" s="199">
        <f t="shared" si="8"/>
        <v>140220</v>
      </c>
      <c r="N519" s="157" t="s">
        <v>3190</v>
      </c>
      <c r="O519" s="157">
        <v>0</v>
      </c>
      <c r="P519" s="205"/>
      <c r="Q519" s="205"/>
      <c r="R519" s="205"/>
      <c r="S519" s="206"/>
    </row>
    <row r="520" spans="1:19" ht="29.1" customHeight="1">
      <c r="A520" s="166">
        <v>516</v>
      </c>
      <c r="B520" s="206"/>
      <c r="C520" s="206"/>
      <c r="D520" s="206"/>
      <c r="E520" s="206"/>
      <c r="F520" s="166" t="s">
        <v>3226</v>
      </c>
      <c r="G520" s="206" t="s">
        <v>3216</v>
      </c>
      <c r="H520" s="158" t="s">
        <v>493</v>
      </c>
      <c r="I520" s="155" t="s">
        <v>55</v>
      </c>
      <c r="J520" s="128">
        <v>1</v>
      </c>
      <c r="K520" s="128">
        <v>1</v>
      </c>
      <c r="L520" s="128">
        <v>1710</v>
      </c>
      <c r="M520" s="199">
        <f t="shared" si="8"/>
        <v>1710</v>
      </c>
      <c r="N520" s="157" t="s">
        <v>2436</v>
      </c>
      <c r="O520" s="157">
        <v>525</v>
      </c>
      <c r="P520" s="205"/>
      <c r="Q520" s="205"/>
      <c r="R520" s="205"/>
      <c r="S520" s="206"/>
    </row>
    <row r="521" spans="1:19" ht="29.1" customHeight="1">
      <c r="A521" s="166">
        <v>517</v>
      </c>
      <c r="B521" s="206"/>
      <c r="C521" s="206"/>
      <c r="D521" s="206"/>
      <c r="E521" s="206"/>
      <c r="F521" s="166" t="s">
        <v>3226</v>
      </c>
      <c r="G521" s="206" t="s">
        <v>3216</v>
      </c>
      <c r="H521" s="158" t="s">
        <v>492</v>
      </c>
      <c r="I521" s="155" t="s">
        <v>55</v>
      </c>
      <c r="J521" s="128">
        <v>35</v>
      </c>
      <c r="K521" s="128">
        <v>35</v>
      </c>
      <c r="L521" s="128">
        <v>4600</v>
      </c>
      <c r="M521" s="199">
        <f t="shared" si="8"/>
        <v>161000</v>
      </c>
      <c r="N521" s="157" t="s">
        <v>2436</v>
      </c>
      <c r="O521" s="157">
        <v>525</v>
      </c>
      <c r="P521" s="205"/>
      <c r="Q521" s="205"/>
      <c r="R521" s="205"/>
      <c r="S521" s="206"/>
    </row>
    <row r="522" spans="1:19" ht="29.1" customHeight="1">
      <c r="A522" s="166">
        <v>518</v>
      </c>
      <c r="B522" s="206"/>
      <c r="C522" s="206"/>
      <c r="D522" s="206"/>
      <c r="E522" s="206"/>
      <c r="F522" s="166" t="s">
        <v>3226</v>
      </c>
      <c r="G522" s="206" t="s">
        <v>3216</v>
      </c>
      <c r="H522" s="158" t="s">
        <v>488</v>
      </c>
      <c r="I522" s="155" t="s">
        <v>55</v>
      </c>
      <c r="J522" s="128">
        <v>775</v>
      </c>
      <c r="K522" s="128">
        <v>170</v>
      </c>
      <c r="L522" s="155">
        <v>1710</v>
      </c>
      <c r="M522" s="199">
        <f t="shared" si="8"/>
        <v>290700</v>
      </c>
      <c r="N522" s="157" t="s">
        <v>3190</v>
      </c>
      <c r="O522" s="157">
        <v>0</v>
      </c>
      <c r="P522" s="205"/>
      <c r="Q522" s="205"/>
      <c r="R522" s="205"/>
      <c r="S522" s="206"/>
    </row>
    <row r="523" spans="1:19" ht="29.1" customHeight="1">
      <c r="A523" s="166">
        <v>519</v>
      </c>
      <c r="B523" s="206"/>
      <c r="C523" s="206"/>
      <c r="D523" s="206"/>
      <c r="E523" s="206"/>
      <c r="F523" s="166" t="s">
        <v>3226</v>
      </c>
      <c r="G523" s="206" t="s">
        <v>3216</v>
      </c>
      <c r="H523" s="158" t="s">
        <v>489</v>
      </c>
      <c r="I523" s="155" t="s">
        <v>55</v>
      </c>
      <c r="J523" s="128">
        <v>854</v>
      </c>
      <c r="K523" s="128">
        <v>854</v>
      </c>
      <c r="L523" s="128">
        <v>4600</v>
      </c>
      <c r="M523" s="199">
        <f t="shared" si="8"/>
        <v>3928400</v>
      </c>
      <c r="N523" s="157" t="s">
        <v>2434</v>
      </c>
      <c r="O523" s="157" t="s">
        <v>2435</v>
      </c>
      <c r="P523" s="205"/>
      <c r="Q523" s="205"/>
      <c r="R523" s="205"/>
      <c r="S523" s="206"/>
    </row>
    <row r="524" spans="1:19" ht="29.1" customHeight="1">
      <c r="A524" s="166">
        <v>520</v>
      </c>
      <c r="B524" s="206"/>
      <c r="C524" s="206"/>
      <c r="D524" s="206"/>
      <c r="E524" s="206"/>
      <c r="F524" s="166" t="s">
        <v>3226</v>
      </c>
      <c r="G524" s="206" t="s">
        <v>3216</v>
      </c>
      <c r="H524" s="158" t="s">
        <v>486</v>
      </c>
      <c r="I524" s="155" t="s">
        <v>55</v>
      </c>
      <c r="J524" s="128">
        <v>945</v>
      </c>
      <c r="K524" s="128">
        <v>45</v>
      </c>
      <c r="L524" s="155">
        <v>1710</v>
      </c>
      <c r="M524" s="199">
        <f t="shared" si="8"/>
        <v>76950</v>
      </c>
      <c r="N524" s="157" t="s">
        <v>3190</v>
      </c>
      <c r="O524" s="157">
        <v>0</v>
      </c>
      <c r="P524" s="205"/>
      <c r="Q524" s="205"/>
      <c r="R524" s="205"/>
      <c r="S524" s="206"/>
    </row>
    <row r="525" spans="1:19" ht="29.1" customHeight="1">
      <c r="A525" s="166">
        <v>521</v>
      </c>
      <c r="B525" s="206"/>
      <c r="C525" s="206"/>
      <c r="D525" s="206"/>
      <c r="E525" s="206"/>
      <c r="F525" s="166" t="s">
        <v>3226</v>
      </c>
      <c r="G525" s="206" t="s">
        <v>3216</v>
      </c>
      <c r="H525" s="158" t="s">
        <v>487</v>
      </c>
      <c r="I525" s="155" t="s">
        <v>54</v>
      </c>
      <c r="J525" s="128">
        <v>594</v>
      </c>
      <c r="K525" s="128">
        <v>594</v>
      </c>
      <c r="L525" s="128">
        <v>4600</v>
      </c>
      <c r="M525" s="199">
        <f t="shared" si="8"/>
        <v>2732400</v>
      </c>
      <c r="N525" s="157" t="s">
        <v>2431</v>
      </c>
      <c r="O525" s="157" t="s">
        <v>2433</v>
      </c>
      <c r="P525" s="205"/>
      <c r="Q525" s="205"/>
      <c r="R525" s="205"/>
      <c r="S525" s="206"/>
    </row>
    <row r="526" spans="1:19" ht="29.1" customHeight="1">
      <c r="A526" s="166">
        <v>522</v>
      </c>
      <c r="B526" s="206"/>
      <c r="C526" s="206"/>
      <c r="D526" s="206"/>
      <c r="E526" s="206"/>
      <c r="F526" s="166" t="s">
        <v>3226</v>
      </c>
      <c r="G526" s="206" t="s">
        <v>3216</v>
      </c>
      <c r="H526" s="158" t="s">
        <v>484</v>
      </c>
      <c r="I526" s="155" t="s">
        <v>54</v>
      </c>
      <c r="J526" s="128">
        <v>1035</v>
      </c>
      <c r="K526" s="128">
        <v>1035</v>
      </c>
      <c r="L526" s="155">
        <v>4600</v>
      </c>
      <c r="M526" s="199">
        <f t="shared" si="8"/>
        <v>4761000</v>
      </c>
      <c r="N526" s="157" t="s">
        <v>2380</v>
      </c>
      <c r="O526" s="157" t="s">
        <v>2429</v>
      </c>
      <c r="P526" s="205"/>
      <c r="Q526" s="205"/>
      <c r="R526" s="205"/>
      <c r="S526" s="206"/>
    </row>
    <row r="527" spans="1:19" ht="29.1" customHeight="1">
      <c r="A527" s="166">
        <v>523</v>
      </c>
      <c r="B527" s="206"/>
      <c r="C527" s="206"/>
      <c r="D527" s="206"/>
      <c r="E527" s="206"/>
      <c r="F527" s="166" t="s">
        <v>3226</v>
      </c>
      <c r="G527" s="206" t="s">
        <v>3216</v>
      </c>
      <c r="H527" s="158" t="s">
        <v>485</v>
      </c>
      <c r="I527" s="155" t="s">
        <v>54</v>
      </c>
      <c r="J527" s="128">
        <v>400</v>
      </c>
      <c r="K527" s="128">
        <v>140</v>
      </c>
      <c r="L527" s="155">
        <v>1410</v>
      </c>
      <c r="M527" s="199">
        <f t="shared" si="8"/>
        <v>197400</v>
      </c>
      <c r="N527" s="157" t="s">
        <v>3190</v>
      </c>
      <c r="O527" s="157">
        <v>0</v>
      </c>
      <c r="P527" s="205"/>
      <c r="Q527" s="205"/>
      <c r="R527" s="205"/>
      <c r="S527" s="206"/>
    </row>
    <row r="528" spans="1:19" ht="29.1" customHeight="1">
      <c r="A528" s="166">
        <v>524</v>
      </c>
      <c r="B528" s="206"/>
      <c r="C528" s="206"/>
      <c r="D528" s="206"/>
      <c r="E528" s="206"/>
      <c r="F528" s="166" t="s">
        <v>3226</v>
      </c>
      <c r="G528" s="206" t="s">
        <v>3216</v>
      </c>
      <c r="H528" s="158" t="s">
        <v>483</v>
      </c>
      <c r="I528" s="155" t="s">
        <v>119</v>
      </c>
      <c r="J528" s="128">
        <v>188</v>
      </c>
      <c r="K528" s="128">
        <v>117</v>
      </c>
      <c r="L528" s="155">
        <v>1410</v>
      </c>
      <c r="M528" s="199">
        <f t="shared" si="8"/>
        <v>164970</v>
      </c>
      <c r="N528" s="157" t="s">
        <v>2430</v>
      </c>
      <c r="O528" s="157">
        <v>0</v>
      </c>
      <c r="P528" s="205"/>
      <c r="Q528" s="205"/>
      <c r="R528" s="205"/>
      <c r="S528" s="206"/>
    </row>
    <row r="529" spans="1:19" ht="29.1" customHeight="1">
      <c r="A529" s="166">
        <v>525</v>
      </c>
      <c r="B529" s="206"/>
      <c r="C529" s="206"/>
      <c r="D529" s="206"/>
      <c r="E529" s="206"/>
      <c r="F529" s="166" t="s">
        <v>3226</v>
      </c>
      <c r="G529" s="206" t="s">
        <v>3216</v>
      </c>
      <c r="H529" s="158" t="s">
        <v>481</v>
      </c>
      <c r="I529" s="155" t="s">
        <v>55</v>
      </c>
      <c r="J529" s="128">
        <v>59</v>
      </c>
      <c r="K529" s="128">
        <v>59</v>
      </c>
      <c r="L529" s="155">
        <v>1150</v>
      </c>
      <c r="M529" s="199">
        <f t="shared" si="8"/>
        <v>67850</v>
      </c>
      <c r="N529" s="157" t="s">
        <v>3190</v>
      </c>
      <c r="O529" s="157">
        <v>0</v>
      </c>
      <c r="P529" s="205"/>
      <c r="Q529" s="205"/>
      <c r="R529" s="205"/>
      <c r="S529" s="206"/>
    </row>
    <row r="530" spans="1:19" ht="29.1" customHeight="1">
      <c r="A530" s="166">
        <v>526</v>
      </c>
      <c r="B530" s="206"/>
      <c r="C530" s="206"/>
      <c r="D530" s="206"/>
      <c r="E530" s="206"/>
      <c r="F530" s="166" t="s">
        <v>3226</v>
      </c>
      <c r="G530" s="206" t="s">
        <v>3216</v>
      </c>
      <c r="H530" s="158" t="s">
        <v>479</v>
      </c>
      <c r="I530" s="155" t="s">
        <v>119</v>
      </c>
      <c r="J530" s="128">
        <v>360</v>
      </c>
      <c r="K530" s="128">
        <v>360</v>
      </c>
      <c r="L530" s="128">
        <v>1150</v>
      </c>
      <c r="M530" s="199">
        <f t="shared" si="8"/>
        <v>414000</v>
      </c>
      <c r="N530" s="157" t="s">
        <v>2428</v>
      </c>
      <c r="O530" s="157">
        <v>0</v>
      </c>
      <c r="P530" s="205"/>
      <c r="Q530" s="205"/>
      <c r="R530" s="205"/>
      <c r="S530" s="206"/>
    </row>
    <row r="531" spans="1:19" ht="29.1" customHeight="1">
      <c r="A531" s="166">
        <v>527</v>
      </c>
      <c r="B531" s="206"/>
      <c r="C531" s="206"/>
      <c r="D531" s="206"/>
      <c r="E531" s="206"/>
      <c r="F531" s="166" t="s">
        <v>3226</v>
      </c>
      <c r="G531" s="206" t="s">
        <v>3216</v>
      </c>
      <c r="H531" s="158" t="s">
        <v>482</v>
      </c>
      <c r="I531" s="155" t="s">
        <v>55</v>
      </c>
      <c r="J531" s="128">
        <v>256</v>
      </c>
      <c r="K531" s="128">
        <v>256</v>
      </c>
      <c r="L531" s="128">
        <v>1150</v>
      </c>
      <c r="M531" s="199">
        <f t="shared" si="8"/>
        <v>294400</v>
      </c>
      <c r="N531" s="157" t="s">
        <v>3190</v>
      </c>
      <c r="O531" s="157">
        <v>0</v>
      </c>
      <c r="P531" s="205"/>
      <c r="Q531" s="205"/>
      <c r="R531" s="205"/>
      <c r="S531" s="206"/>
    </row>
    <row r="532" spans="1:19" ht="29.1" customHeight="1">
      <c r="A532" s="166">
        <v>528</v>
      </c>
      <c r="B532" s="206"/>
      <c r="C532" s="206"/>
      <c r="D532" s="206"/>
      <c r="E532" s="206"/>
      <c r="F532" s="166" t="s">
        <v>3226</v>
      </c>
      <c r="G532" s="206" t="s">
        <v>3216</v>
      </c>
      <c r="H532" s="158" t="s">
        <v>480</v>
      </c>
      <c r="I532" s="155" t="s">
        <v>55</v>
      </c>
      <c r="J532" s="128">
        <v>303</v>
      </c>
      <c r="K532" s="128">
        <v>303</v>
      </c>
      <c r="L532" s="128">
        <v>4600</v>
      </c>
      <c r="M532" s="199">
        <f t="shared" si="8"/>
        <v>1393800</v>
      </c>
      <c r="N532" s="157" t="s">
        <v>2380</v>
      </c>
      <c r="O532" s="157" t="s">
        <v>2429</v>
      </c>
      <c r="P532" s="205"/>
      <c r="Q532" s="205"/>
      <c r="R532" s="205"/>
      <c r="S532" s="206"/>
    </row>
    <row r="533" spans="1:19" ht="29.1" customHeight="1">
      <c r="A533" s="166">
        <v>529</v>
      </c>
      <c r="B533" s="206"/>
      <c r="C533" s="206"/>
      <c r="D533" s="206"/>
      <c r="E533" s="206"/>
      <c r="F533" s="166" t="s">
        <v>3226</v>
      </c>
      <c r="G533" s="206" t="s">
        <v>3216</v>
      </c>
      <c r="H533" s="158" t="s">
        <v>502</v>
      </c>
      <c r="I533" s="155" t="s">
        <v>54</v>
      </c>
      <c r="J533" s="128">
        <v>65</v>
      </c>
      <c r="K533" s="128">
        <v>65</v>
      </c>
      <c r="L533" s="128">
        <v>1410</v>
      </c>
      <c r="M533" s="199">
        <f t="shared" si="8"/>
        <v>91650</v>
      </c>
      <c r="N533" s="157" t="s">
        <v>3190</v>
      </c>
      <c r="O533" s="157">
        <v>0</v>
      </c>
      <c r="P533" s="205"/>
      <c r="Q533" s="205"/>
      <c r="R533" s="205"/>
      <c r="S533" s="206"/>
    </row>
    <row r="534" spans="1:19" ht="29.1" customHeight="1">
      <c r="A534" s="166">
        <v>530</v>
      </c>
      <c r="B534" s="206"/>
      <c r="C534" s="206"/>
      <c r="D534" s="206"/>
      <c r="E534" s="206"/>
      <c r="F534" s="166" t="s">
        <v>3226</v>
      </c>
      <c r="G534" s="206" t="s">
        <v>3216</v>
      </c>
      <c r="H534" s="158" t="s">
        <v>500</v>
      </c>
      <c r="I534" s="155" t="s">
        <v>119</v>
      </c>
      <c r="J534" s="128">
        <v>162</v>
      </c>
      <c r="K534" s="128">
        <v>162</v>
      </c>
      <c r="L534" s="128">
        <v>1410</v>
      </c>
      <c r="M534" s="199">
        <f t="shared" si="8"/>
        <v>228420</v>
      </c>
      <c r="N534" s="157" t="s">
        <v>2410</v>
      </c>
      <c r="O534" s="157">
        <v>158</v>
      </c>
      <c r="P534" s="205"/>
      <c r="Q534" s="205"/>
      <c r="R534" s="205"/>
      <c r="S534" s="206"/>
    </row>
    <row r="535" spans="1:19" ht="29.1" customHeight="1">
      <c r="A535" s="166">
        <v>531</v>
      </c>
      <c r="B535" s="206"/>
      <c r="C535" s="206"/>
      <c r="D535" s="206"/>
      <c r="E535" s="206"/>
      <c r="F535" s="166" t="s">
        <v>3226</v>
      </c>
      <c r="G535" s="206" t="s">
        <v>3216</v>
      </c>
      <c r="H535" s="158" t="s">
        <v>503</v>
      </c>
      <c r="I535" s="155" t="s">
        <v>54</v>
      </c>
      <c r="J535" s="128">
        <v>51</v>
      </c>
      <c r="K535" s="128">
        <v>51</v>
      </c>
      <c r="L535" s="128">
        <v>1410</v>
      </c>
      <c r="M535" s="199">
        <f t="shared" si="8"/>
        <v>71910</v>
      </c>
      <c r="N535" s="157" t="s">
        <v>3190</v>
      </c>
      <c r="O535" s="157">
        <v>0</v>
      </c>
      <c r="P535" s="205"/>
      <c r="Q535" s="205"/>
      <c r="R535" s="205"/>
      <c r="S535" s="206"/>
    </row>
    <row r="536" spans="1:19" ht="29.1" customHeight="1">
      <c r="A536" s="166">
        <v>532</v>
      </c>
      <c r="B536" s="206"/>
      <c r="C536" s="206"/>
      <c r="D536" s="206"/>
      <c r="E536" s="206"/>
      <c r="F536" s="166" t="s">
        <v>3226</v>
      </c>
      <c r="G536" s="206" t="s">
        <v>3216</v>
      </c>
      <c r="H536" s="158" t="s">
        <v>499</v>
      </c>
      <c r="I536" s="155" t="s">
        <v>54</v>
      </c>
      <c r="J536" s="128">
        <v>183</v>
      </c>
      <c r="K536" s="128">
        <v>18</v>
      </c>
      <c r="L536" s="155">
        <v>4300</v>
      </c>
      <c r="M536" s="199">
        <f t="shared" si="8"/>
        <v>77400</v>
      </c>
      <c r="N536" s="157" t="s">
        <v>2439</v>
      </c>
      <c r="O536" s="157">
        <v>574</v>
      </c>
      <c r="P536" s="205"/>
      <c r="Q536" s="205"/>
      <c r="R536" s="205"/>
      <c r="S536" s="206"/>
    </row>
    <row r="537" spans="1:19" ht="29.1" customHeight="1">
      <c r="A537" s="166">
        <v>533</v>
      </c>
      <c r="B537" s="206"/>
      <c r="C537" s="206"/>
      <c r="D537" s="206"/>
      <c r="E537" s="206"/>
      <c r="F537" s="166" t="s">
        <v>3226</v>
      </c>
      <c r="G537" s="206" t="s">
        <v>3216</v>
      </c>
      <c r="H537" s="158" t="s">
        <v>657</v>
      </c>
      <c r="I537" s="155" t="s">
        <v>109</v>
      </c>
      <c r="J537" s="128">
        <v>1785</v>
      </c>
      <c r="K537" s="128">
        <v>99</v>
      </c>
      <c r="L537" s="155">
        <v>1210</v>
      </c>
      <c r="M537" s="199">
        <f t="shared" si="8"/>
        <v>119790</v>
      </c>
      <c r="N537" s="157" t="s">
        <v>2479</v>
      </c>
      <c r="O537" s="157">
        <v>543</v>
      </c>
      <c r="P537" s="205"/>
      <c r="Q537" s="205"/>
      <c r="R537" s="205"/>
      <c r="S537" s="206"/>
    </row>
    <row r="538" spans="1:19" ht="29.1" customHeight="1">
      <c r="A538" s="166">
        <v>534</v>
      </c>
      <c r="B538" s="206"/>
      <c r="C538" s="206"/>
      <c r="D538" s="206"/>
      <c r="E538" s="206"/>
      <c r="F538" s="166" t="s">
        <v>3226</v>
      </c>
      <c r="G538" s="206" t="s">
        <v>3216</v>
      </c>
      <c r="H538" s="158" t="s">
        <v>658</v>
      </c>
      <c r="I538" s="155" t="s">
        <v>109</v>
      </c>
      <c r="J538" s="128">
        <v>298</v>
      </c>
      <c r="K538" s="128">
        <v>298</v>
      </c>
      <c r="L538" s="128">
        <v>264</v>
      </c>
      <c r="M538" s="199">
        <f t="shared" si="8"/>
        <v>78672</v>
      </c>
      <c r="N538" s="157" t="s">
        <v>2501</v>
      </c>
      <c r="O538" s="157">
        <v>0</v>
      </c>
      <c r="P538" s="205"/>
      <c r="Q538" s="205"/>
      <c r="R538" s="205"/>
      <c r="S538" s="206"/>
    </row>
    <row r="539" spans="1:19" ht="29.1" customHeight="1">
      <c r="A539" s="166">
        <v>535</v>
      </c>
      <c r="B539" s="206"/>
      <c r="C539" s="206"/>
      <c r="D539" s="206"/>
      <c r="E539" s="206"/>
      <c r="F539" s="166" t="s">
        <v>3226</v>
      </c>
      <c r="G539" s="206" t="s">
        <v>3216</v>
      </c>
      <c r="H539" s="158" t="s">
        <v>660</v>
      </c>
      <c r="I539" s="155" t="s">
        <v>109</v>
      </c>
      <c r="J539" s="128">
        <v>111</v>
      </c>
      <c r="K539" s="128">
        <v>111</v>
      </c>
      <c r="L539" s="128">
        <v>264</v>
      </c>
      <c r="M539" s="199">
        <f t="shared" si="8"/>
        <v>29304</v>
      </c>
      <c r="N539" s="157" t="s">
        <v>3190</v>
      </c>
      <c r="O539" s="157">
        <v>0</v>
      </c>
      <c r="P539" s="205"/>
      <c r="Q539" s="205"/>
      <c r="R539" s="205"/>
      <c r="S539" s="206"/>
    </row>
    <row r="540" spans="1:19" ht="29.1" customHeight="1">
      <c r="A540" s="166">
        <v>536</v>
      </c>
      <c r="B540" s="206"/>
      <c r="C540" s="206"/>
      <c r="D540" s="206"/>
      <c r="E540" s="206"/>
      <c r="F540" s="166" t="s">
        <v>3226</v>
      </c>
      <c r="G540" s="206" t="s">
        <v>3216</v>
      </c>
      <c r="H540" s="158" t="s">
        <v>508</v>
      </c>
      <c r="I540" s="155" t="s">
        <v>54</v>
      </c>
      <c r="J540" s="128">
        <v>59</v>
      </c>
      <c r="K540" s="128">
        <v>59</v>
      </c>
      <c r="L540" s="128">
        <v>1410</v>
      </c>
      <c r="M540" s="199">
        <f t="shared" si="8"/>
        <v>83190</v>
      </c>
      <c r="N540" s="157" t="s">
        <v>3190</v>
      </c>
      <c r="O540" s="157">
        <v>0</v>
      </c>
      <c r="P540" s="205"/>
      <c r="Q540" s="205"/>
      <c r="R540" s="205"/>
      <c r="S540" s="206"/>
    </row>
    <row r="541" spans="1:19" ht="29.1" customHeight="1">
      <c r="A541" s="166">
        <v>537</v>
      </c>
      <c r="B541" s="206"/>
      <c r="C541" s="206"/>
      <c r="D541" s="206"/>
      <c r="E541" s="206"/>
      <c r="F541" s="166" t="s">
        <v>3226</v>
      </c>
      <c r="G541" s="206" t="s">
        <v>3216</v>
      </c>
      <c r="H541" s="158" t="s">
        <v>506</v>
      </c>
      <c r="I541" s="155" t="s">
        <v>119</v>
      </c>
      <c r="J541" s="128">
        <v>248</v>
      </c>
      <c r="K541" s="128">
        <v>248</v>
      </c>
      <c r="L541" s="128">
        <v>1410</v>
      </c>
      <c r="M541" s="199">
        <f t="shared" si="8"/>
        <v>349680</v>
      </c>
      <c r="N541" s="157" t="s">
        <v>2443</v>
      </c>
      <c r="O541" s="157">
        <v>0</v>
      </c>
      <c r="P541" s="205"/>
      <c r="Q541" s="205"/>
      <c r="R541" s="205"/>
      <c r="S541" s="206"/>
    </row>
    <row r="542" spans="1:19" ht="29.1" customHeight="1">
      <c r="A542" s="166">
        <v>538</v>
      </c>
      <c r="B542" s="206"/>
      <c r="C542" s="206"/>
      <c r="D542" s="206"/>
      <c r="E542" s="206"/>
      <c r="F542" s="166" t="s">
        <v>3226</v>
      </c>
      <c r="G542" s="206" t="s">
        <v>3216</v>
      </c>
      <c r="H542" s="158" t="s">
        <v>505</v>
      </c>
      <c r="I542" s="155" t="s">
        <v>54</v>
      </c>
      <c r="J542" s="128">
        <v>381</v>
      </c>
      <c r="K542" s="128">
        <v>43</v>
      </c>
      <c r="L542" s="155">
        <v>5110</v>
      </c>
      <c r="M542" s="199">
        <f t="shared" si="8"/>
        <v>219730</v>
      </c>
      <c r="N542" s="157" t="s">
        <v>2442</v>
      </c>
      <c r="O542" s="157">
        <v>543</v>
      </c>
      <c r="P542" s="205"/>
      <c r="Q542" s="205"/>
      <c r="R542" s="205"/>
      <c r="S542" s="206"/>
    </row>
    <row r="543" spans="1:19" ht="29.1" customHeight="1">
      <c r="A543" s="166">
        <v>539</v>
      </c>
      <c r="B543" s="206"/>
      <c r="C543" s="206"/>
      <c r="D543" s="206"/>
      <c r="E543" s="206"/>
      <c r="F543" s="166" t="s">
        <v>3226</v>
      </c>
      <c r="G543" s="206" t="s">
        <v>3216</v>
      </c>
      <c r="H543" s="158" t="s">
        <v>507</v>
      </c>
      <c r="I543" s="155" t="s">
        <v>54</v>
      </c>
      <c r="J543" s="128">
        <v>102</v>
      </c>
      <c r="K543" s="128">
        <v>102</v>
      </c>
      <c r="L543" s="128">
        <v>1410</v>
      </c>
      <c r="M543" s="199">
        <f t="shared" si="8"/>
        <v>143820</v>
      </c>
      <c r="N543" s="157" t="s">
        <v>3190</v>
      </c>
      <c r="O543" s="157">
        <v>0</v>
      </c>
      <c r="P543" s="205"/>
      <c r="Q543" s="205"/>
      <c r="R543" s="205"/>
      <c r="S543" s="206"/>
    </row>
    <row r="544" spans="1:19" ht="29.1" customHeight="1">
      <c r="A544" s="166">
        <v>540</v>
      </c>
      <c r="B544" s="206"/>
      <c r="C544" s="206"/>
      <c r="D544" s="206"/>
      <c r="E544" s="206"/>
      <c r="F544" s="166" t="s">
        <v>3226</v>
      </c>
      <c r="G544" s="206" t="s">
        <v>3216</v>
      </c>
      <c r="H544" s="158" t="s">
        <v>517</v>
      </c>
      <c r="I544" s="155" t="s">
        <v>109</v>
      </c>
      <c r="J544" s="128">
        <v>26</v>
      </c>
      <c r="K544" s="128">
        <v>26</v>
      </c>
      <c r="L544" s="128">
        <v>95</v>
      </c>
      <c r="M544" s="199">
        <f t="shared" si="8"/>
        <v>2470</v>
      </c>
      <c r="N544" s="157" t="s">
        <v>3190</v>
      </c>
      <c r="O544" s="157">
        <v>0</v>
      </c>
      <c r="P544" s="205"/>
      <c r="Q544" s="205"/>
      <c r="R544" s="205"/>
      <c r="S544" s="206"/>
    </row>
    <row r="545" spans="1:19" ht="29.1" customHeight="1">
      <c r="A545" s="166">
        <v>541</v>
      </c>
      <c r="B545" s="206"/>
      <c r="C545" s="206"/>
      <c r="D545" s="206"/>
      <c r="E545" s="206"/>
      <c r="F545" s="166" t="s">
        <v>3226</v>
      </c>
      <c r="G545" s="206" t="s">
        <v>3216</v>
      </c>
      <c r="H545" s="158" t="s">
        <v>516</v>
      </c>
      <c r="I545" s="155" t="s">
        <v>119</v>
      </c>
      <c r="J545" s="128">
        <v>152</v>
      </c>
      <c r="K545" s="128">
        <v>152</v>
      </c>
      <c r="L545" s="128">
        <v>1150</v>
      </c>
      <c r="M545" s="199">
        <f t="shared" si="8"/>
        <v>174800</v>
      </c>
      <c r="N545" s="157" t="s">
        <v>2410</v>
      </c>
      <c r="O545" s="157" t="s">
        <v>2445</v>
      </c>
      <c r="P545" s="205"/>
      <c r="Q545" s="205"/>
      <c r="R545" s="205"/>
      <c r="S545" s="206"/>
    </row>
    <row r="546" spans="1:19" ht="29.1" customHeight="1">
      <c r="A546" s="166">
        <v>542</v>
      </c>
      <c r="B546" s="206"/>
      <c r="C546" s="206"/>
      <c r="D546" s="206"/>
      <c r="E546" s="206"/>
      <c r="F546" s="166" t="s">
        <v>3226</v>
      </c>
      <c r="G546" s="206" t="s">
        <v>3216</v>
      </c>
      <c r="H546" s="158" t="s">
        <v>518</v>
      </c>
      <c r="I546" s="155" t="s">
        <v>55</v>
      </c>
      <c r="J546" s="128">
        <v>469</v>
      </c>
      <c r="K546" s="128">
        <v>469</v>
      </c>
      <c r="L546" s="128">
        <v>1150</v>
      </c>
      <c r="M546" s="199">
        <f t="shared" si="8"/>
        <v>539350</v>
      </c>
      <c r="N546" s="157" t="s">
        <v>3190</v>
      </c>
      <c r="O546" s="157">
        <v>0</v>
      </c>
      <c r="P546" s="205"/>
      <c r="Q546" s="205"/>
      <c r="R546" s="205"/>
      <c r="S546" s="206"/>
    </row>
    <row r="547" spans="1:19" ht="29.1" customHeight="1">
      <c r="A547" s="166">
        <v>543</v>
      </c>
      <c r="B547" s="206"/>
      <c r="C547" s="206"/>
      <c r="D547" s="206"/>
      <c r="E547" s="206"/>
      <c r="F547" s="166" t="s">
        <v>3226</v>
      </c>
      <c r="G547" s="206" t="s">
        <v>3216</v>
      </c>
      <c r="H547" s="158" t="s">
        <v>509</v>
      </c>
      <c r="I547" s="155" t="s">
        <v>55</v>
      </c>
      <c r="J547" s="128">
        <v>132</v>
      </c>
      <c r="K547" s="128">
        <v>132</v>
      </c>
      <c r="L547" s="128">
        <v>1150</v>
      </c>
      <c r="M547" s="199">
        <f t="shared" si="8"/>
        <v>151800</v>
      </c>
      <c r="N547" s="157" t="s">
        <v>3190</v>
      </c>
      <c r="O547" s="157">
        <v>0</v>
      </c>
      <c r="P547" s="205"/>
      <c r="Q547" s="205"/>
      <c r="R547" s="205"/>
      <c r="S547" s="206"/>
    </row>
    <row r="548" spans="1:19" ht="29.1" customHeight="1">
      <c r="A548" s="166">
        <v>544</v>
      </c>
      <c r="B548" s="206"/>
      <c r="C548" s="206"/>
      <c r="D548" s="206"/>
      <c r="E548" s="206"/>
      <c r="F548" s="166" t="s">
        <v>3226</v>
      </c>
      <c r="G548" s="206" t="s">
        <v>3216</v>
      </c>
      <c r="H548" s="158" t="s">
        <v>515</v>
      </c>
      <c r="I548" s="155" t="s">
        <v>55</v>
      </c>
      <c r="J548" s="128">
        <v>2037</v>
      </c>
      <c r="K548" s="128">
        <v>132</v>
      </c>
      <c r="L548" s="155">
        <v>5240</v>
      </c>
      <c r="M548" s="199">
        <f t="shared" si="8"/>
        <v>691680</v>
      </c>
      <c r="N548" s="157" t="s">
        <v>2442</v>
      </c>
      <c r="O548" s="157">
        <v>543</v>
      </c>
      <c r="P548" s="205"/>
      <c r="Q548" s="205"/>
      <c r="R548" s="205"/>
      <c r="S548" s="206"/>
    </row>
    <row r="549" spans="1:19" ht="29.1" customHeight="1">
      <c r="A549" s="166">
        <v>545</v>
      </c>
      <c r="B549" s="206"/>
      <c r="C549" s="206"/>
      <c r="D549" s="206"/>
      <c r="E549" s="206"/>
      <c r="F549" s="166" t="s">
        <v>3226</v>
      </c>
      <c r="G549" s="206" t="s">
        <v>3216</v>
      </c>
      <c r="H549" s="158" t="s">
        <v>519</v>
      </c>
      <c r="I549" s="155" t="s">
        <v>54</v>
      </c>
      <c r="J549" s="128">
        <v>1102</v>
      </c>
      <c r="K549" s="128">
        <v>549</v>
      </c>
      <c r="L549" s="155">
        <v>5110</v>
      </c>
      <c r="M549" s="199">
        <f t="shared" si="8"/>
        <v>2805390</v>
      </c>
      <c r="N549" s="157" t="s">
        <v>2424</v>
      </c>
      <c r="O549" s="157" t="s">
        <v>2425</v>
      </c>
      <c r="P549" s="205"/>
      <c r="Q549" s="205"/>
      <c r="R549" s="205"/>
      <c r="S549" s="206"/>
    </row>
    <row r="550" spans="1:19" ht="29.1" customHeight="1">
      <c r="A550" s="166">
        <v>546</v>
      </c>
      <c r="B550" s="206"/>
      <c r="C550" s="206"/>
      <c r="D550" s="206"/>
      <c r="E550" s="206"/>
      <c r="F550" s="166" t="s">
        <v>3226</v>
      </c>
      <c r="G550" s="206" t="s">
        <v>3216</v>
      </c>
      <c r="H550" s="158" t="s">
        <v>656</v>
      </c>
      <c r="I550" s="155" t="s">
        <v>109</v>
      </c>
      <c r="J550" s="128">
        <v>5157</v>
      </c>
      <c r="K550" s="128">
        <v>263</v>
      </c>
      <c r="L550" s="155">
        <v>388</v>
      </c>
      <c r="M550" s="199">
        <f t="shared" si="8"/>
        <v>102044</v>
      </c>
      <c r="N550" s="157" t="s">
        <v>2411</v>
      </c>
      <c r="O550" s="157" t="s">
        <v>2412</v>
      </c>
      <c r="P550" s="205"/>
      <c r="Q550" s="205"/>
      <c r="R550" s="205"/>
      <c r="S550" s="206"/>
    </row>
    <row r="551" spans="1:19" ht="29.1" customHeight="1">
      <c r="A551" s="166">
        <v>547</v>
      </c>
      <c r="B551" s="206"/>
      <c r="C551" s="206"/>
      <c r="D551" s="206"/>
      <c r="E551" s="206"/>
      <c r="F551" s="166" t="s">
        <v>3226</v>
      </c>
      <c r="G551" s="206" t="s">
        <v>3216</v>
      </c>
      <c r="H551" s="158" t="s">
        <v>655</v>
      </c>
      <c r="I551" s="155" t="s">
        <v>109</v>
      </c>
      <c r="J551" s="128">
        <v>793</v>
      </c>
      <c r="K551" s="128">
        <v>793</v>
      </c>
      <c r="L551" s="155">
        <v>396</v>
      </c>
      <c r="M551" s="199">
        <f t="shared" si="8"/>
        <v>314028</v>
      </c>
      <c r="N551" s="157" t="s">
        <v>2497</v>
      </c>
      <c r="O551" s="157" t="s">
        <v>2498</v>
      </c>
      <c r="P551" s="205"/>
      <c r="Q551" s="205"/>
      <c r="R551" s="205"/>
      <c r="S551" s="206"/>
    </row>
    <row r="552" spans="1:19" ht="29.1" customHeight="1">
      <c r="A552" s="166">
        <v>548</v>
      </c>
      <c r="B552" s="206"/>
      <c r="C552" s="206"/>
      <c r="D552" s="206"/>
      <c r="E552" s="206"/>
      <c r="F552" s="166" t="s">
        <v>3226</v>
      </c>
      <c r="G552" s="206" t="s">
        <v>3216</v>
      </c>
      <c r="H552" s="158" t="s">
        <v>654</v>
      </c>
      <c r="I552" s="155" t="s">
        <v>109</v>
      </c>
      <c r="J552" s="128">
        <v>3967</v>
      </c>
      <c r="K552" s="128">
        <v>1808</v>
      </c>
      <c r="L552" s="155">
        <v>404</v>
      </c>
      <c r="M552" s="199">
        <f t="shared" si="8"/>
        <v>730432</v>
      </c>
      <c r="N552" s="157" t="s">
        <v>2447</v>
      </c>
      <c r="O552" s="157" t="s">
        <v>2448</v>
      </c>
      <c r="P552" s="205"/>
      <c r="Q552" s="205"/>
      <c r="R552" s="205"/>
      <c r="S552" s="206"/>
    </row>
    <row r="553" spans="1:19" ht="29.1" customHeight="1">
      <c r="A553" s="166">
        <v>549</v>
      </c>
      <c r="B553" s="206"/>
      <c r="C553" s="206"/>
      <c r="D553" s="206"/>
      <c r="E553" s="206"/>
      <c r="F553" s="166" t="s">
        <v>3226</v>
      </c>
      <c r="G553" s="206" t="s">
        <v>3216</v>
      </c>
      <c r="H553" s="158" t="s">
        <v>653</v>
      </c>
      <c r="I553" s="155" t="s">
        <v>109</v>
      </c>
      <c r="J553" s="128">
        <v>7934</v>
      </c>
      <c r="K553" s="128">
        <v>1321</v>
      </c>
      <c r="L553" s="155">
        <v>349</v>
      </c>
      <c r="M553" s="199">
        <f t="shared" si="8"/>
        <v>461029</v>
      </c>
      <c r="N553" s="157" t="s">
        <v>2499</v>
      </c>
      <c r="O553" s="157" t="s">
        <v>2500</v>
      </c>
      <c r="P553" s="205"/>
      <c r="Q553" s="205"/>
      <c r="R553" s="205"/>
      <c r="S553" s="206"/>
    </row>
    <row r="554" spans="1:19" ht="29.1" customHeight="1">
      <c r="A554" s="166">
        <v>550</v>
      </c>
      <c r="B554" s="206"/>
      <c r="C554" s="206"/>
      <c r="D554" s="206"/>
      <c r="E554" s="206"/>
      <c r="F554" s="166" t="s">
        <v>3226</v>
      </c>
      <c r="G554" s="206" t="s">
        <v>3216</v>
      </c>
      <c r="H554" s="158" t="s">
        <v>478</v>
      </c>
      <c r="I554" s="155" t="s">
        <v>54</v>
      </c>
      <c r="J554" s="128">
        <v>1831</v>
      </c>
      <c r="K554" s="128">
        <v>876</v>
      </c>
      <c r="L554" s="155">
        <v>2900</v>
      </c>
      <c r="M554" s="199">
        <f t="shared" si="8"/>
        <v>2540400</v>
      </c>
      <c r="N554" s="157" t="s">
        <v>2362</v>
      </c>
      <c r="O554" s="157" t="s">
        <v>2423</v>
      </c>
      <c r="P554" s="205"/>
      <c r="Q554" s="205"/>
      <c r="R554" s="205"/>
      <c r="S554" s="206"/>
    </row>
    <row r="555" spans="1:19" ht="29.1" customHeight="1">
      <c r="A555" s="166">
        <v>551</v>
      </c>
      <c r="B555" s="206"/>
      <c r="C555" s="206"/>
      <c r="D555" s="206"/>
      <c r="E555" s="206"/>
      <c r="F555" s="166" t="s">
        <v>3226</v>
      </c>
      <c r="G555" s="206" t="s">
        <v>3216</v>
      </c>
      <c r="H555" s="158" t="s">
        <v>652</v>
      </c>
      <c r="I555" s="155" t="s">
        <v>109</v>
      </c>
      <c r="J555" s="128">
        <v>2380</v>
      </c>
      <c r="K555" s="128">
        <v>29</v>
      </c>
      <c r="L555" s="155">
        <v>356</v>
      </c>
      <c r="M555" s="199">
        <f t="shared" si="8"/>
        <v>10324</v>
      </c>
      <c r="N555" s="157" t="s">
        <v>3179</v>
      </c>
      <c r="O555" s="157">
        <v>0</v>
      </c>
      <c r="P555" s="205"/>
      <c r="Q555" s="205"/>
      <c r="R555" s="205"/>
      <c r="S555" s="206"/>
    </row>
    <row r="556" spans="1:19" ht="29.1" customHeight="1">
      <c r="A556" s="166">
        <v>552</v>
      </c>
      <c r="B556" s="206"/>
      <c r="C556" s="206"/>
      <c r="D556" s="206"/>
      <c r="E556" s="206"/>
      <c r="F556" s="166" t="s">
        <v>3226</v>
      </c>
      <c r="G556" s="206" t="s">
        <v>3216</v>
      </c>
      <c r="H556" s="158" t="s">
        <v>476</v>
      </c>
      <c r="I556" s="155" t="s">
        <v>54</v>
      </c>
      <c r="J556" s="128">
        <v>1279</v>
      </c>
      <c r="K556" s="128">
        <v>1203</v>
      </c>
      <c r="L556" s="155">
        <v>3100</v>
      </c>
      <c r="M556" s="199">
        <f t="shared" si="8"/>
        <v>3729300</v>
      </c>
      <c r="N556" s="157" t="s">
        <v>2316</v>
      </c>
      <c r="O556" s="157" t="s">
        <v>2422</v>
      </c>
      <c r="P556" s="205"/>
      <c r="Q556" s="205"/>
      <c r="R556" s="205"/>
      <c r="S556" s="206"/>
    </row>
    <row r="557" spans="1:19" ht="29.1" customHeight="1">
      <c r="A557" s="166">
        <v>553</v>
      </c>
      <c r="B557" s="206"/>
      <c r="C557" s="206"/>
      <c r="D557" s="206"/>
      <c r="E557" s="206"/>
      <c r="F557" s="166" t="s">
        <v>3226</v>
      </c>
      <c r="G557" s="206" t="s">
        <v>3216</v>
      </c>
      <c r="H557" s="158" t="s">
        <v>473</v>
      </c>
      <c r="I557" s="155" t="s">
        <v>54</v>
      </c>
      <c r="J557" s="128">
        <v>1322</v>
      </c>
      <c r="K557" s="128">
        <v>1322</v>
      </c>
      <c r="L557" s="155">
        <v>3100</v>
      </c>
      <c r="M557" s="199">
        <f t="shared" si="8"/>
        <v>4098200</v>
      </c>
      <c r="N557" s="157" t="s">
        <v>2354</v>
      </c>
      <c r="O557" s="157" t="s">
        <v>2421</v>
      </c>
      <c r="P557" s="205"/>
      <c r="Q557" s="205"/>
      <c r="R557" s="205"/>
      <c r="S557" s="206"/>
    </row>
    <row r="558" spans="1:19" ht="29.1" customHeight="1">
      <c r="A558" s="166">
        <v>554</v>
      </c>
      <c r="B558" s="206"/>
      <c r="C558" s="206"/>
      <c r="D558" s="206"/>
      <c r="E558" s="206"/>
      <c r="F558" s="166" t="s">
        <v>3226</v>
      </c>
      <c r="G558" s="206" t="s">
        <v>3216</v>
      </c>
      <c r="H558" s="158" t="s">
        <v>557</v>
      </c>
      <c r="I558" s="155" t="s">
        <v>55</v>
      </c>
      <c r="J558" s="128">
        <v>3000</v>
      </c>
      <c r="K558" s="128">
        <v>254</v>
      </c>
      <c r="L558" s="155">
        <v>4500</v>
      </c>
      <c r="M558" s="199">
        <f t="shared" si="8"/>
        <v>1143000</v>
      </c>
      <c r="N558" s="157" t="s">
        <v>1827</v>
      </c>
      <c r="O558" s="157" t="s">
        <v>2432</v>
      </c>
      <c r="P558" s="205"/>
      <c r="Q558" s="205"/>
      <c r="R558" s="205"/>
      <c r="S558" s="206"/>
    </row>
    <row r="559" spans="1:19" ht="29.1" customHeight="1">
      <c r="A559" s="166">
        <v>555</v>
      </c>
      <c r="B559" s="206"/>
      <c r="C559" s="206"/>
      <c r="D559" s="206"/>
      <c r="E559" s="206"/>
      <c r="F559" s="166" t="s">
        <v>3226</v>
      </c>
      <c r="G559" s="206" t="s">
        <v>3216</v>
      </c>
      <c r="H559" s="158" t="s">
        <v>556</v>
      </c>
      <c r="I559" s="155" t="s">
        <v>55</v>
      </c>
      <c r="J559" s="128">
        <v>1830</v>
      </c>
      <c r="K559" s="128">
        <v>794</v>
      </c>
      <c r="L559" s="155">
        <v>4500</v>
      </c>
      <c r="M559" s="199">
        <f t="shared" si="8"/>
        <v>3573000</v>
      </c>
      <c r="N559" s="157" t="s">
        <v>2472</v>
      </c>
      <c r="O559" s="157">
        <v>520</v>
      </c>
      <c r="P559" s="205"/>
      <c r="Q559" s="205"/>
      <c r="R559" s="205"/>
      <c r="S559" s="206"/>
    </row>
    <row r="560" spans="1:19" ht="29.1" customHeight="1">
      <c r="A560" s="166">
        <v>556</v>
      </c>
      <c r="B560" s="206"/>
      <c r="C560" s="206"/>
      <c r="D560" s="206"/>
      <c r="E560" s="206"/>
      <c r="F560" s="166" t="s">
        <v>3226</v>
      </c>
      <c r="G560" s="206" t="s">
        <v>3216</v>
      </c>
      <c r="H560" s="158" t="s">
        <v>650</v>
      </c>
      <c r="I560" s="155" t="s">
        <v>166</v>
      </c>
      <c r="J560" s="128">
        <v>1835</v>
      </c>
      <c r="K560" s="128">
        <v>150</v>
      </c>
      <c r="L560" s="155">
        <v>1650</v>
      </c>
      <c r="M560" s="199">
        <f t="shared" si="8"/>
        <v>247500</v>
      </c>
      <c r="N560" s="157" t="s">
        <v>1821</v>
      </c>
      <c r="O560" s="157">
        <v>0</v>
      </c>
      <c r="P560" s="205"/>
      <c r="Q560" s="205"/>
      <c r="R560" s="205"/>
      <c r="S560" s="206"/>
    </row>
    <row r="561" spans="1:19" ht="29.1" customHeight="1">
      <c r="A561" s="166">
        <v>557</v>
      </c>
      <c r="B561" s="206"/>
      <c r="C561" s="206"/>
      <c r="D561" s="206"/>
      <c r="E561" s="206"/>
      <c r="F561" s="166" t="s">
        <v>3226</v>
      </c>
      <c r="G561" s="206" t="s">
        <v>3216</v>
      </c>
      <c r="H561" s="158" t="s">
        <v>651</v>
      </c>
      <c r="I561" s="155" t="s">
        <v>119</v>
      </c>
      <c r="J561" s="128">
        <v>1715</v>
      </c>
      <c r="K561" s="128">
        <v>131</v>
      </c>
      <c r="L561" s="155">
        <v>1650</v>
      </c>
      <c r="M561" s="199">
        <f t="shared" si="8"/>
        <v>216150</v>
      </c>
      <c r="N561" s="157" t="s">
        <v>1821</v>
      </c>
      <c r="O561" s="157">
        <v>0</v>
      </c>
      <c r="P561" s="205"/>
      <c r="Q561" s="205"/>
      <c r="R561" s="205"/>
      <c r="S561" s="206"/>
    </row>
    <row r="562" spans="1:19" ht="29.1" customHeight="1">
      <c r="A562" s="166">
        <v>558</v>
      </c>
      <c r="B562" s="206"/>
      <c r="C562" s="206"/>
      <c r="D562" s="206"/>
      <c r="E562" s="206"/>
      <c r="F562" s="166" t="s">
        <v>3226</v>
      </c>
      <c r="G562" s="206" t="s">
        <v>3216</v>
      </c>
      <c r="H562" s="158" t="s">
        <v>559</v>
      </c>
      <c r="I562" s="155" t="s">
        <v>55</v>
      </c>
      <c r="J562" s="128">
        <v>1400</v>
      </c>
      <c r="K562" s="128">
        <v>50</v>
      </c>
      <c r="L562" s="155">
        <v>4500</v>
      </c>
      <c r="M562" s="199">
        <f t="shared" si="8"/>
        <v>225000</v>
      </c>
      <c r="N562" s="157" t="s">
        <v>2363</v>
      </c>
      <c r="O562" s="157" t="s">
        <v>2474</v>
      </c>
      <c r="P562" s="205"/>
      <c r="Q562" s="205"/>
      <c r="R562" s="205"/>
      <c r="S562" s="206"/>
    </row>
    <row r="563" spans="1:19" ht="29.1" customHeight="1">
      <c r="A563" s="166">
        <v>559</v>
      </c>
      <c r="B563" s="206"/>
      <c r="C563" s="206"/>
      <c r="D563" s="206"/>
      <c r="E563" s="206"/>
      <c r="F563" s="166" t="s">
        <v>3226</v>
      </c>
      <c r="G563" s="206" t="s">
        <v>3216</v>
      </c>
      <c r="H563" s="158" t="s">
        <v>558</v>
      </c>
      <c r="I563" s="155" t="s">
        <v>55</v>
      </c>
      <c r="J563" s="128">
        <v>1700</v>
      </c>
      <c r="K563" s="128">
        <v>499</v>
      </c>
      <c r="L563" s="155">
        <v>4500</v>
      </c>
      <c r="M563" s="199">
        <f t="shared" si="8"/>
        <v>2245500</v>
      </c>
      <c r="N563" s="157" t="s">
        <v>2315</v>
      </c>
      <c r="O563" s="157">
        <v>525</v>
      </c>
      <c r="P563" s="205"/>
      <c r="Q563" s="205"/>
      <c r="R563" s="205"/>
      <c r="S563" s="206"/>
    </row>
    <row r="564" spans="1:19" ht="29.1" customHeight="1">
      <c r="A564" s="166">
        <v>560</v>
      </c>
      <c r="B564" s="206"/>
      <c r="C564" s="206"/>
      <c r="D564" s="206"/>
      <c r="E564" s="206"/>
      <c r="F564" s="166" t="s">
        <v>3226</v>
      </c>
      <c r="G564" s="206" t="s">
        <v>3216</v>
      </c>
      <c r="H564" s="158" t="s">
        <v>3145</v>
      </c>
      <c r="I564" s="155" t="s">
        <v>3100</v>
      </c>
      <c r="J564" s="128">
        <v>17358</v>
      </c>
      <c r="K564" s="128">
        <v>145</v>
      </c>
      <c r="L564" s="155">
        <v>1280</v>
      </c>
      <c r="M564" s="199">
        <f t="shared" si="8"/>
        <v>185600</v>
      </c>
      <c r="N564" s="157" t="s">
        <v>1821</v>
      </c>
      <c r="O564" s="157">
        <v>0</v>
      </c>
      <c r="P564" s="205"/>
      <c r="Q564" s="205"/>
      <c r="R564" s="205"/>
      <c r="S564" s="206"/>
    </row>
    <row r="565" spans="1:19" ht="29.1" customHeight="1">
      <c r="A565" s="166">
        <v>561</v>
      </c>
      <c r="B565" s="206"/>
      <c r="C565" s="206"/>
      <c r="D565" s="206"/>
      <c r="E565" s="206"/>
      <c r="F565" s="166" t="s">
        <v>3226</v>
      </c>
      <c r="G565" s="206" t="s">
        <v>3216</v>
      </c>
      <c r="H565" s="158" t="s">
        <v>494</v>
      </c>
      <c r="I565" s="155" t="s">
        <v>55</v>
      </c>
      <c r="J565" s="128">
        <v>374</v>
      </c>
      <c r="K565" s="128">
        <v>111</v>
      </c>
      <c r="L565" s="155">
        <v>4140</v>
      </c>
      <c r="M565" s="199">
        <f t="shared" si="8"/>
        <v>459540</v>
      </c>
      <c r="N565" s="157" t="s">
        <v>2436</v>
      </c>
      <c r="O565" s="157">
        <v>525</v>
      </c>
      <c r="P565" s="205"/>
      <c r="Q565" s="205"/>
      <c r="R565" s="205"/>
      <c r="S565" s="206"/>
    </row>
    <row r="566" spans="1:19" ht="29.1" customHeight="1">
      <c r="A566" s="166">
        <v>562</v>
      </c>
      <c r="B566" s="206"/>
      <c r="C566" s="206"/>
      <c r="D566" s="206"/>
      <c r="E566" s="206"/>
      <c r="F566" s="166" t="s">
        <v>3226</v>
      </c>
      <c r="G566" s="206" t="s">
        <v>3216</v>
      </c>
      <c r="H566" s="158" t="s">
        <v>491</v>
      </c>
      <c r="I566" s="155" t="s">
        <v>55</v>
      </c>
      <c r="J566" s="128">
        <v>771</v>
      </c>
      <c r="K566" s="128">
        <v>589</v>
      </c>
      <c r="L566" s="155">
        <v>4600</v>
      </c>
      <c r="M566" s="199">
        <f t="shared" si="8"/>
        <v>2709400</v>
      </c>
      <c r="N566" s="157" t="s">
        <v>1836</v>
      </c>
      <c r="O566" s="157">
        <v>521</v>
      </c>
      <c r="P566" s="205"/>
      <c r="Q566" s="205"/>
      <c r="R566" s="205"/>
      <c r="S566" s="206"/>
    </row>
    <row r="567" spans="1:19" ht="29.1" customHeight="1">
      <c r="A567" s="166">
        <v>563</v>
      </c>
      <c r="B567" s="206"/>
      <c r="C567" s="206"/>
      <c r="D567" s="206"/>
      <c r="E567" s="206"/>
      <c r="F567" s="166" t="s">
        <v>3226</v>
      </c>
      <c r="G567" s="206" t="s">
        <v>3216</v>
      </c>
      <c r="H567" s="158" t="s">
        <v>495</v>
      </c>
      <c r="I567" s="155" t="s">
        <v>54</v>
      </c>
      <c r="J567" s="128">
        <v>674</v>
      </c>
      <c r="K567" s="128">
        <v>16</v>
      </c>
      <c r="L567" s="155">
        <v>3540</v>
      </c>
      <c r="M567" s="199">
        <f t="shared" si="8"/>
        <v>56640</v>
      </c>
      <c r="N567" s="157" t="s">
        <v>2380</v>
      </c>
      <c r="O567" s="157" t="s">
        <v>2429</v>
      </c>
      <c r="P567" s="205"/>
      <c r="Q567" s="205"/>
      <c r="R567" s="205"/>
      <c r="S567" s="206"/>
    </row>
    <row r="568" spans="1:19" ht="29.1" customHeight="1">
      <c r="A568" s="166">
        <v>564</v>
      </c>
      <c r="B568" s="206"/>
      <c r="C568" s="206"/>
      <c r="D568" s="206"/>
      <c r="E568" s="206"/>
      <c r="F568" s="166" t="s">
        <v>3226</v>
      </c>
      <c r="G568" s="206" t="s">
        <v>3216</v>
      </c>
      <c r="H568" s="158" t="s">
        <v>496</v>
      </c>
      <c r="I568" s="155" t="s">
        <v>54</v>
      </c>
      <c r="J568" s="128">
        <v>995</v>
      </c>
      <c r="K568" s="128">
        <v>704</v>
      </c>
      <c r="L568" s="155">
        <v>3540</v>
      </c>
      <c r="M568" s="199">
        <f t="shared" si="8"/>
        <v>2492160</v>
      </c>
      <c r="N568" s="157" t="s">
        <v>2437</v>
      </c>
      <c r="O568" s="157">
        <v>0</v>
      </c>
      <c r="P568" s="205"/>
      <c r="Q568" s="205"/>
      <c r="R568" s="205"/>
      <c r="S568" s="206"/>
    </row>
    <row r="569" spans="1:19" ht="29.1" customHeight="1">
      <c r="A569" s="166">
        <v>565</v>
      </c>
      <c r="B569" s="206"/>
      <c r="C569" s="206"/>
      <c r="D569" s="206"/>
      <c r="E569" s="206"/>
      <c r="F569" s="166" t="s">
        <v>3226</v>
      </c>
      <c r="G569" s="206" t="s">
        <v>3216</v>
      </c>
      <c r="H569" s="158" t="s">
        <v>497</v>
      </c>
      <c r="I569" s="155" t="s">
        <v>55</v>
      </c>
      <c r="J569" s="128">
        <v>1008</v>
      </c>
      <c r="K569" s="128">
        <v>738</v>
      </c>
      <c r="L569" s="155">
        <v>3540</v>
      </c>
      <c r="M569" s="199">
        <f t="shared" si="8"/>
        <v>2612520</v>
      </c>
      <c r="N569" s="157" t="s">
        <v>2380</v>
      </c>
      <c r="O569" s="157" t="s">
        <v>2429</v>
      </c>
      <c r="P569" s="205"/>
      <c r="Q569" s="205"/>
      <c r="R569" s="205"/>
      <c r="S569" s="206"/>
    </row>
    <row r="570" spans="1:19" ht="29.1" customHeight="1">
      <c r="A570" s="166">
        <v>566</v>
      </c>
      <c r="B570" s="206"/>
      <c r="C570" s="206"/>
      <c r="D570" s="206"/>
      <c r="E570" s="206"/>
      <c r="F570" s="166" t="s">
        <v>3226</v>
      </c>
      <c r="G570" s="206" t="s">
        <v>3216</v>
      </c>
      <c r="H570" s="158" t="s">
        <v>498</v>
      </c>
      <c r="I570" s="155" t="s">
        <v>55</v>
      </c>
      <c r="J570" s="128">
        <v>843</v>
      </c>
      <c r="K570" s="128">
        <v>92</v>
      </c>
      <c r="L570" s="155">
        <v>3540</v>
      </c>
      <c r="M570" s="199">
        <f t="shared" si="8"/>
        <v>325680</v>
      </c>
      <c r="N570" s="157" t="s">
        <v>2438</v>
      </c>
      <c r="O570" s="157">
        <v>543</v>
      </c>
      <c r="P570" s="205"/>
      <c r="Q570" s="205"/>
      <c r="R570" s="205"/>
      <c r="S570" s="206"/>
    </row>
    <row r="571" spans="1:19" ht="29.1" customHeight="1">
      <c r="A571" s="166">
        <v>567</v>
      </c>
      <c r="B571" s="206"/>
      <c r="C571" s="206"/>
      <c r="D571" s="206"/>
      <c r="E571" s="206"/>
      <c r="F571" s="166" t="s">
        <v>3226</v>
      </c>
      <c r="G571" s="206" t="s">
        <v>3216</v>
      </c>
      <c r="H571" s="158" t="s">
        <v>501</v>
      </c>
      <c r="I571" s="155" t="s">
        <v>54</v>
      </c>
      <c r="J571" s="128">
        <v>739</v>
      </c>
      <c r="K571" s="128">
        <v>247</v>
      </c>
      <c r="L571" s="155">
        <v>4600</v>
      </c>
      <c r="M571" s="199">
        <f t="shared" si="8"/>
        <v>1136200</v>
      </c>
      <c r="N571" s="157" t="s">
        <v>2374</v>
      </c>
      <c r="O571" s="157" t="s">
        <v>2440</v>
      </c>
      <c r="P571" s="205"/>
      <c r="Q571" s="205"/>
      <c r="R571" s="205"/>
      <c r="S571" s="206"/>
    </row>
    <row r="572" spans="1:19" ht="29.1" customHeight="1">
      <c r="A572" s="166">
        <v>568</v>
      </c>
      <c r="B572" s="206"/>
      <c r="C572" s="206"/>
      <c r="D572" s="206"/>
      <c r="E572" s="206"/>
      <c r="F572" s="166" t="s">
        <v>3226</v>
      </c>
      <c r="G572" s="206" t="s">
        <v>3216</v>
      </c>
      <c r="H572" s="158" t="s">
        <v>659</v>
      </c>
      <c r="I572" s="155" t="s">
        <v>109</v>
      </c>
      <c r="J572" s="128">
        <v>782</v>
      </c>
      <c r="K572" s="128">
        <v>434</v>
      </c>
      <c r="L572" s="155">
        <v>644</v>
      </c>
      <c r="M572" s="199">
        <f t="shared" si="8"/>
        <v>279496</v>
      </c>
      <c r="N572" s="157" t="s">
        <v>2479</v>
      </c>
      <c r="O572" s="157">
        <v>543</v>
      </c>
      <c r="P572" s="205"/>
      <c r="Q572" s="205"/>
      <c r="R572" s="205"/>
      <c r="S572" s="206"/>
    </row>
    <row r="573" spans="1:19" ht="29.1" customHeight="1">
      <c r="A573" s="166">
        <v>569</v>
      </c>
      <c r="B573" s="206"/>
      <c r="C573" s="206"/>
      <c r="D573" s="206"/>
      <c r="E573" s="206"/>
      <c r="F573" s="166" t="s">
        <v>3226</v>
      </c>
      <c r="G573" s="206" t="s">
        <v>3216</v>
      </c>
      <c r="H573" s="158" t="s">
        <v>504</v>
      </c>
      <c r="I573" s="155" t="s">
        <v>54</v>
      </c>
      <c r="J573" s="128">
        <v>1620</v>
      </c>
      <c r="K573" s="128">
        <v>264</v>
      </c>
      <c r="L573" s="155">
        <v>3720</v>
      </c>
      <c r="M573" s="199">
        <f t="shared" si="8"/>
        <v>982080</v>
      </c>
      <c r="N573" s="157" t="s">
        <v>2441</v>
      </c>
      <c r="O573" s="157">
        <v>668</v>
      </c>
      <c r="P573" s="205"/>
      <c r="Q573" s="205"/>
      <c r="R573" s="205"/>
      <c r="S573" s="206"/>
    </row>
    <row r="574" spans="1:19" ht="29.1" customHeight="1">
      <c r="A574" s="166">
        <v>570</v>
      </c>
      <c r="B574" s="206"/>
      <c r="C574" s="206"/>
      <c r="D574" s="206"/>
      <c r="E574" s="206"/>
      <c r="F574" s="166" t="s">
        <v>3226</v>
      </c>
      <c r="G574" s="206" t="s">
        <v>3216</v>
      </c>
      <c r="H574" s="158" t="s">
        <v>511</v>
      </c>
      <c r="I574" s="155" t="s">
        <v>55</v>
      </c>
      <c r="J574" s="128">
        <v>151</v>
      </c>
      <c r="K574" s="128">
        <v>151</v>
      </c>
      <c r="L574" s="128">
        <v>4600</v>
      </c>
      <c r="M574" s="199">
        <f t="shared" si="8"/>
        <v>694600</v>
      </c>
      <c r="N574" s="157" t="s">
        <v>2203</v>
      </c>
      <c r="O574" s="157" t="s">
        <v>2444</v>
      </c>
      <c r="P574" s="205"/>
      <c r="Q574" s="205"/>
      <c r="R574" s="205"/>
      <c r="S574" s="206"/>
    </row>
    <row r="575" spans="1:19" ht="29.1" customHeight="1">
      <c r="A575" s="166">
        <v>571</v>
      </c>
      <c r="B575" s="206"/>
      <c r="C575" s="206"/>
      <c r="D575" s="206"/>
      <c r="E575" s="206"/>
      <c r="F575" s="166" t="s">
        <v>3226</v>
      </c>
      <c r="G575" s="206" t="s">
        <v>3216</v>
      </c>
      <c r="H575" s="158" t="s">
        <v>532</v>
      </c>
      <c r="I575" s="155" t="s">
        <v>55</v>
      </c>
      <c r="J575" s="128">
        <v>516</v>
      </c>
      <c r="K575" s="128">
        <v>36</v>
      </c>
      <c r="L575" s="155">
        <v>3540</v>
      </c>
      <c r="M575" s="199">
        <f t="shared" si="8"/>
        <v>127440</v>
      </c>
      <c r="N575" s="157" t="s">
        <v>2452</v>
      </c>
      <c r="O575" s="157">
        <v>573</v>
      </c>
      <c r="P575" s="205"/>
      <c r="Q575" s="205"/>
      <c r="R575" s="205"/>
      <c r="S575" s="206"/>
    </row>
    <row r="576" spans="1:19" ht="29.1" customHeight="1">
      <c r="A576" s="166">
        <v>572</v>
      </c>
      <c r="B576" s="206"/>
      <c r="C576" s="206"/>
      <c r="D576" s="206"/>
      <c r="E576" s="206"/>
      <c r="F576" s="166" t="s">
        <v>3226</v>
      </c>
      <c r="G576" s="206" t="s">
        <v>3216</v>
      </c>
      <c r="H576" s="158" t="s">
        <v>531</v>
      </c>
      <c r="I576" s="155" t="s">
        <v>55</v>
      </c>
      <c r="J576" s="128">
        <v>674</v>
      </c>
      <c r="K576" s="128">
        <v>36</v>
      </c>
      <c r="L576" s="155">
        <v>4600</v>
      </c>
      <c r="M576" s="199">
        <f t="shared" si="8"/>
        <v>165600</v>
      </c>
      <c r="N576" s="157" t="s">
        <v>2323</v>
      </c>
      <c r="O576" s="157">
        <v>574</v>
      </c>
      <c r="P576" s="205"/>
      <c r="Q576" s="205"/>
      <c r="R576" s="205"/>
      <c r="S576" s="206"/>
    </row>
    <row r="577" spans="1:19" ht="29.1" customHeight="1">
      <c r="A577" s="166">
        <v>573</v>
      </c>
      <c r="B577" s="206"/>
      <c r="C577" s="206"/>
      <c r="D577" s="206"/>
      <c r="E577" s="206"/>
      <c r="F577" s="166" t="s">
        <v>3226</v>
      </c>
      <c r="G577" s="206" t="s">
        <v>3216</v>
      </c>
      <c r="H577" s="158" t="s">
        <v>512</v>
      </c>
      <c r="I577" s="155" t="s">
        <v>55</v>
      </c>
      <c r="J577" s="128">
        <v>239</v>
      </c>
      <c r="K577" s="128">
        <v>202</v>
      </c>
      <c r="L577" s="128">
        <v>1510</v>
      </c>
      <c r="M577" s="199">
        <f t="shared" si="8"/>
        <v>305020</v>
      </c>
      <c r="N577" s="157" t="s">
        <v>3190</v>
      </c>
      <c r="O577" s="157">
        <v>0</v>
      </c>
      <c r="P577" s="205"/>
      <c r="Q577" s="205"/>
      <c r="R577" s="205"/>
      <c r="S577" s="206"/>
    </row>
    <row r="578" spans="1:19" ht="29.1" customHeight="1">
      <c r="A578" s="166">
        <v>574</v>
      </c>
      <c r="B578" s="206"/>
      <c r="C578" s="206"/>
      <c r="D578" s="206"/>
      <c r="E578" s="206"/>
      <c r="F578" s="166" t="s">
        <v>3226</v>
      </c>
      <c r="G578" s="206" t="s">
        <v>3216</v>
      </c>
      <c r="H578" s="158" t="s">
        <v>3143</v>
      </c>
      <c r="I578" s="155" t="s">
        <v>3106</v>
      </c>
      <c r="J578" s="128">
        <v>5372</v>
      </c>
      <c r="K578" s="128">
        <v>151</v>
      </c>
      <c r="L578" s="155">
        <v>1120</v>
      </c>
      <c r="M578" s="199">
        <f t="shared" si="8"/>
        <v>169120</v>
      </c>
      <c r="N578" s="157" t="s">
        <v>3190</v>
      </c>
      <c r="O578" s="157">
        <v>0</v>
      </c>
      <c r="P578" s="205"/>
      <c r="Q578" s="205"/>
      <c r="R578" s="205"/>
      <c r="S578" s="206"/>
    </row>
    <row r="579" spans="1:19" ht="29.1" customHeight="1">
      <c r="A579" s="166">
        <v>575</v>
      </c>
      <c r="B579" s="206"/>
      <c r="C579" s="206"/>
      <c r="D579" s="206"/>
      <c r="E579" s="206"/>
      <c r="F579" s="166" t="s">
        <v>3226</v>
      </c>
      <c r="G579" s="206" t="s">
        <v>3216</v>
      </c>
      <c r="H579" s="158" t="s">
        <v>530</v>
      </c>
      <c r="I579" s="155" t="s">
        <v>55</v>
      </c>
      <c r="J579" s="128">
        <v>1980</v>
      </c>
      <c r="K579" s="128">
        <v>34</v>
      </c>
      <c r="L579" s="155">
        <v>4600</v>
      </c>
      <c r="M579" s="199">
        <f t="shared" si="8"/>
        <v>156400</v>
      </c>
      <c r="N579" s="157" t="s">
        <v>2447</v>
      </c>
      <c r="O579" s="157" t="s">
        <v>2448</v>
      </c>
      <c r="P579" s="205"/>
      <c r="Q579" s="205"/>
      <c r="R579" s="205"/>
      <c r="S579" s="206"/>
    </row>
    <row r="580" spans="1:19" ht="29.1" customHeight="1">
      <c r="A580" s="166">
        <v>576</v>
      </c>
      <c r="B580" s="206"/>
      <c r="C580" s="206"/>
      <c r="D580" s="206"/>
      <c r="E580" s="206"/>
      <c r="F580" s="166" t="s">
        <v>3226</v>
      </c>
      <c r="G580" s="206" t="s">
        <v>3216</v>
      </c>
      <c r="H580" s="158" t="s">
        <v>510</v>
      </c>
      <c r="I580" s="155" t="s">
        <v>119</v>
      </c>
      <c r="J580" s="128">
        <v>605</v>
      </c>
      <c r="K580" s="128">
        <v>605</v>
      </c>
      <c r="L580" s="128">
        <v>1150</v>
      </c>
      <c r="M580" s="199">
        <f t="shared" si="8"/>
        <v>695750</v>
      </c>
      <c r="N580" s="157" t="s">
        <v>2396</v>
      </c>
      <c r="O580" s="157" t="s">
        <v>2239</v>
      </c>
      <c r="P580" s="205"/>
      <c r="Q580" s="205"/>
      <c r="R580" s="205"/>
      <c r="S580" s="206"/>
    </row>
    <row r="581" spans="1:19" ht="29.1" customHeight="1">
      <c r="A581" s="166">
        <v>577</v>
      </c>
      <c r="B581" s="206"/>
      <c r="C581" s="206"/>
      <c r="D581" s="206"/>
      <c r="E581" s="206"/>
      <c r="F581" s="166" t="s">
        <v>3226</v>
      </c>
      <c r="G581" s="206" t="s">
        <v>3216</v>
      </c>
      <c r="H581" s="158" t="s">
        <v>514</v>
      </c>
      <c r="I581" s="155" t="s">
        <v>119</v>
      </c>
      <c r="J581" s="128">
        <v>169</v>
      </c>
      <c r="K581" s="128">
        <v>169</v>
      </c>
      <c r="L581" s="128">
        <v>1150</v>
      </c>
      <c r="M581" s="199">
        <f t="shared" ref="M581:M644" si="9">K581*L581</f>
        <v>194350</v>
      </c>
      <c r="N581" s="157" t="s">
        <v>2410</v>
      </c>
      <c r="O581" s="157">
        <v>448</v>
      </c>
      <c r="P581" s="205"/>
      <c r="Q581" s="205"/>
      <c r="R581" s="205"/>
      <c r="S581" s="206"/>
    </row>
    <row r="582" spans="1:19" ht="29.1" customHeight="1">
      <c r="A582" s="166">
        <v>578</v>
      </c>
      <c r="B582" s="206"/>
      <c r="C582" s="206"/>
      <c r="D582" s="206"/>
      <c r="E582" s="206"/>
      <c r="F582" s="166" t="s">
        <v>3226</v>
      </c>
      <c r="G582" s="206" t="s">
        <v>3216</v>
      </c>
      <c r="H582" s="158" t="s">
        <v>513</v>
      </c>
      <c r="I582" s="155" t="s">
        <v>55</v>
      </c>
      <c r="J582" s="128">
        <v>36</v>
      </c>
      <c r="K582" s="128">
        <v>8</v>
      </c>
      <c r="L582" s="128">
        <v>1020</v>
      </c>
      <c r="M582" s="199">
        <f t="shared" si="9"/>
        <v>8160</v>
      </c>
      <c r="N582" s="157" t="s">
        <v>3190</v>
      </c>
      <c r="O582" s="157">
        <v>0</v>
      </c>
      <c r="P582" s="205"/>
      <c r="Q582" s="205"/>
      <c r="R582" s="205"/>
      <c r="S582" s="206"/>
    </row>
    <row r="583" spans="1:19" ht="29.1" customHeight="1">
      <c r="A583" s="166">
        <v>579</v>
      </c>
      <c r="B583" s="206"/>
      <c r="C583" s="206"/>
      <c r="D583" s="206"/>
      <c r="E583" s="206"/>
      <c r="F583" s="166" t="s">
        <v>3226</v>
      </c>
      <c r="G583" s="206" t="s">
        <v>3216</v>
      </c>
      <c r="H583" s="158" t="s">
        <v>521</v>
      </c>
      <c r="I583" s="155" t="s">
        <v>54</v>
      </c>
      <c r="J583" s="128">
        <v>43</v>
      </c>
      <c r="K583" s="128">
        <v>14</v>
      </c>
      <c r="L583" s="128">
        <v>4600</v>
      </c>
      <c r="M583" s="199">
        <f t="shared" si="9"/>
        <v>64400</v>
      </c>
      <c r="N583" s="157" t="s">
        <v>2424</v>
      </c>
      <c r="O583" s="157" t="s">
        <v>2425</v>
      </c>
      <c r="P583" s="205"/>
      <c r="Q583" s="205"/>
      <c r="R583" s="205"/>
      <c r="S583" s="206"/>
    </row>
    <row r="584" spans="1:19" ht="29.1" customHeight="1">
      <c r="A584" s="166">
        <v>580</v>
      </c>
      <c r="B584" s="206"/>
      <c r="C584" s="206"/>
      <c r="D584" s="206"/>
      <c r="E584" s="206"/>
      <c r="F584" s="166" t="s">
        <v>3226</v>
      </c>
      <c r="G584" s="206" t="s">
        <v>3216</v>
      </c>
      <c r="H584" s="158" t="s">
        <v>520</v>
      </c>
      <c r="I584" s="155" t="s">
        <v>119</v>
      </c>
      <c r="J584" s="128">
        <v>172</v>
      </c>
      <c r="K584" s="128">
        <v>172</v>
      </c>
      <c r="L584" s="128">
        <v>1410</v>
      </c>
      <c r="M584" s="199">
        <f t="shared" si="9"/>
        <v>242520</v>
      </c>
      <c r="N584" s="157" t="s">
        <v>2426</v>
      </c>
      <c r="O584" s="157">
        <v>0</v>
      </c>
      <c r="P584" s="205"/>
      <c r="Q584" s="205"/>
      <c r="R584" s="205"/>
      <c r="S584" s="206"/>
    </row>
    <row r="585" spans="1:19" ht="29.1" customHeight="1">
      <c r="A585" s="166">
        <v>581</v>
      </c>
      <c r="B585" s="206"/>
      <c r="C585" s="206"/>
      <c r="D585" s="206"/>
      <c r="E585" s="206"/>
      <c r="F585" s="166" t="s">
        <v>3226</v>
      </c>
      <c r="G585" s="206" t="s">
        <v>3216</v>
      </c>
      <c r="H585" s="158" t="s">
        <v>522</v>
      </c>
      <c r="I585" s="155" t="s">
        <v>54</v>
      </c>
      <c r="J585" s="128">
        <v>121</v>
      </c>
      <c r="K585" s="128">
        <v>121</v>
      </c>
      <c r="L585" s="128">
        <v>1410</v>
      </c>
      <c r="M585" s="199">
        <f t="shared" si="9"/>
        <v>170610</v>
      </c>
      <c r="N585" s="157" t="s">
        <v>3190</v>
      </c>
      <c r="O585" s="157">
        <v>0</v>
      </c>
      <c r="P585" s="205"/>
      <c r="Q585" s="205"/>
      <c r="R585" s="205"/>
      <c r="S585" s="206"/>
    </row>
    <row r="586" spans="1:19" ht="29.1" customHeight="1">
      <c r="A586" s="166">
        <v>582</v>
      </c>
      <c r="B586" s="206"/>
      <c r="C586" s="206"/>
      <c r="D586" s="206"/>
      <c r="E586" s="206"/>
      <c r="F586" s="166" t="s">
        <v>3226</v>
      </c>
      <c r="G586" s="206" t="s">
        <v>3216</v>
      </c>
      <c r="H586" s="158" t="s">
        <v>525</v>
      </c>
      <c r="I586" s="155" t="s">
        <v>54</v>
      </c>
      <c r="J586" s="128">
        <v>565</v>
      </c>
      <c r="K586" s="128">
        <v>13</v>
      </c>
      <c r="L586" s="155">
        <v>4600</v>
      </c>
      <c r="M586" s="199">
        <f t="shared" si="9"/>
        <v>59800</v>
      </c>
      <c r="N586" s="157" t="s">
        <v>2447</v>
      </c>
      <c r="O586" s="157" t="s">
        <v>2448</v>
      </c>
      <c r="P586" s="205"/>
      <c r="Q586" s="205"/>
      <c r="R586" s="205"/>
      <c r="S586" s="206"/>
    </row>
    <row r="587" spans="1:19" ht="29.1" customHeight="1">
      <c r="A587" s="166">
        <v>583</v>
      </c>
      <c r="B587" s="206"/>
      <c r="C587" s="206"/>
      <c r="D587" s="206"/>
      <c r="E587" s="206"/>
      <c r="F587" s="166" t="s">
        <v>3226</v>
      </c>
      <c r="G587" s="206" t="s">
        <v>3216</v>
      </c>
      <c r="H587" s="158" t="s">
        <v>524</v>
      </c>
      <c r="I587" s="155" t="s">
        <v>119</v>
      </c>
      <c r="J587" s="128">
        <v>612</v>
      </c>
      <c r="K587" s="128">
        <v>179</v>
      </c>
      <c r="L587" s="155">
        <v>1410</v>
      </c>
      <c r="M587" s="199">
        <f t="shared" si="9"/>
        <v>252390</v>
      </c>
      <c r="N587" s="157" t="s">
        <v>3190</v>
      </c>
      <c r="O587" s="157">
        <v>0</v>
      </c>
      <c r="P587" s="205"/>
      <c r="Q587" s="205"/>
      <c r="R587" s="205"/>
      <c r="S587" s="206"/>
    </row>
    <row r="588" spans="1:19" ht="29.1" customHeight="1">
      <c r="A588" s="166">
        <v>584</v>
      </c>
      <c r="B588" s="206"/>
      <c r="C588" s="206"/>
      <c r="D588" s="206"/>
      <c r="E588" s="206"/>
      <c r="F588" s="166" t="s">
        <v>3226</v>
      </c>
      <c r="G588" s="206" t="s">
        <v>3216</v>
      </c>
      <c r="H588" s="158" t="s">
        <v>527</v>
      </c>
      <c r="I588" s="155" t="s">
        <v>54</v>
      </c>
      <c r="J588" s="128">
        <v>26</v>
      </c>
      <c r="K588" s="128">
        <v>26</v>
      </c>
      <c r="L588" s="155">
        <v>1410</v>
      </c>
      <c r="M588" s="199">
        <f t="shared" si="9"/>
        <v>36660</v>
      </c>
      <c r="N588" s="157" t="s">
        <v>1820</v>
      </c>
      <c r="O588" s="157">
        <v>0</v>
      </c>
      <c r="P588" s="205"/>
      <c r="Q588" s="205"/>
      <c r="R588" s="205"/>
      <c r="S588" s="206"/>
    </row>
    <row r="589" spans="1:19" ht="29.1" customHeight="1">
      <c r="A589" s="166">
        <v>585</v>
      </c>
      <c r="B589" s="206"/>
      <c r="C589" s="206"/>
      <c r="D589" s="206"/>
      <c r="E589" s="206"/>
      <c r="F589" s="166" t="s">
        <v>3226</v>
      </c>
      <c r="G589" s="206" t="s">
        <v>3216</v>
      </c>
      <c r="H589" s="158" t="s">
        <v>526</v>
      </c>
      <c r="I589" s="155" t="s">
        <v>54</v>
      </c>
      <c r="J589" s="128">
        <v>453</v>
      </c>
      <c r="K589" s="128">
        <v>209</v>
      </c>
      <c r="L589" s="155">
        <v>1410</v>
      </c>
      <c r="M589" s="199">
        <f t="shared" si="9"/>
        <v>294690</v>
      </c>
      <c r="N589" s="157" t="s">
        <v>1820</v>
      </c>
      <c r="O589" s="157">
        <v>0</v>
      </c>
      <c r="P589" s="205"/>
      <c r="Q589" s="205"/>
      <c r="R589" s="205"/>
      <c r="S589" s="206"/>
    </row>
    <row r="590" spans="1:19" ht="29.1" customHeight="1">
      <c r="A590" s="166">
        <v>586</v>
      </c>
      <c r="B590" s="206"/>
      <c r="C590" s="206"/>
      <c r="D590" s="206"/>
      <c r="E590" s="206"/>
      <c r="F590" s="166" t="s">
        <v>3226</v>
      </c>
      <c r="G590" s="206" t="s">
        <v>3216</v>
      </c>
      <c r="H590" s="158" t="s">
        <v>523</v>
      </c>
      <c r="I590" s="155" t="s">
        <v>54</v>
      </c>
      <c r="J590" s="128">
        <v>619</v>
      </c>
      <c r="K590" s="128">
        <v>619</v>
      </c>
      <c r="L590" s="155">
        <v>5110</v>
      </c>
      <c r="M590" s="199">
        <f t="shared" si="9"/>
        <v>3163090</v>
      </c>
      <c r="N590" s="157" t="s">
        <v>2447</v>
      </c>
      <c r="O590" s="157" t="s">
        <v>2448</v>
      </c>
      <c r="P590" s="205"/>
      <c r="Q590" s="205"/>
      <c r="R590" s="205"/>
      <c r="S590" s="206"/>
    </row>
    <row r="591" spans="1:19" ht="29.1" customHeight="1">
      <c r="A591" s="166">
        <v>587</v>
      </c>
      <c r="B591" s="206"/>
      <c r="C591" s="206"/>
      <c r="D591" s="206"/>
      <c r="E591" s="206"/>
      <c r="F591" s="166" t="s">
        <v>3226</v>
      </c>
      <c r="G591" s="206" t="s">
        <v>3216</v>
      </c>
      <c r="H591" s="158" t="s">
        <v>3148</v>
      </c>
      <c r="I591" s="155" t="s">
        <v>3134</v>
      </c>
      <c r="J591" s="128">
        <v>742</v>
      </c>
      <c r="K591" s="128">
        <v>12</v>
      </c>
      <c r="L591" s="155">
        <v>5240</v>
      </c>
      <c r="M591" s="199">
        <f t="shared" si="9"/>
        <v>62880</v>
      </c>
      <c r="N591" s="157" t="s">
        <v>2130</v>
      </c>
      <c r="O591" s="157" t="s">
        <v>2322</v>
      </c>
      <c r="P591" s="205"/>
      <c r="Q591" s="205"/>
      <c r="R591" s="205"/>
      <c r="S591" s="206"/>
    </row>
    <row r="592" spans="1:19" ht="29.1" customHeight="1">
      <c r="A592" s="166">
        <v>588</v>
      </c>
      <c r="B592" s="206"/>
      <c r="C592" s="206"/>
      <c r="D592" s="206"/>
      <c r="E592" s="206"/>
      <c r="F592" s="166" t="s">
        <v>3226</v>
      </c>
      <c r="G592" s="206" t="s">
        <v>3216</v>
      </c>
      <c r="H592" s="158" t="s">
        <v>3149</v>
      </c>
      <c r="I592" s="155" t="s">
        <v>3134</v>
      </c>
      <c r="J592" s="128">
        <v>742</v>
      </c>
      <c r="K592" s="128">
        <v>75</v>
      </c>
      <c r="L592" s="155">
        <v>5240</v>
      </c>
      <c r="M592" s="199">
        <f t="shared" si="9"/>
        <v>393000</v>
      </c>
      <c r="N592" s="157" t="s">
        <v>2449</v>
      </c>
      <c r="O592" s="157" t="s">
        <v>2451</v>
      </c>
      <c r="P592" s="205"/>
      <c r="Q592" s="205"/>
      <c r="R592" s="205"/>
      <c r="S592" s="206"/>
    </row>
    <row r="593" spans="1:19" ht="29.1" customHeight="1">
      <c r="A593" s="166">
        <v>589</v>
      </c>
      <c r="B593" s="206"/>
      <c r="C593" s="206"/>
      <c r="D593" s="206"/>
      <c r="E593" s="206"/>
      <c r="F593" s="166" t="s">
        <v>3226</v>
      </c>
      <c r="G593" s="206" t="s">
        <v>3216</v>
      </c>
      <c r="H593" s="158" t="s">
        <v>528</v>
      </c>
      <c r="I593" s="155" t="s">
        <v>54</v>
      </c>
      <c r="J593" s="128">
        <v>1114</v>
      </c>
      <c r="K593" s="128">
        <v>1072</v>
      </c>
      <c r="L593" s="155">
        <v>3100</v>
      </c>
      <c r="M593" s="199">
        <f t="shared" si="9"/>
        <v>3323200</v>
      </c>
      <c r="N593" s="157" t="s">
        <v>2449</v>
      </c>
      <c r="O593" s="157" t="s">
        <v>2450</v>
      </c>
      <c r="P593" s="205"/>
      <c r="Q593" s="205"/>
      <c r="R593" s="205"/>
      <c r="S593" s="206"/>
    </row>
    <row r="594" spans="1:19" ht="29.1" customHeight="1">
      <c r="A594" s="166">
        <v>590</v>
      </c>
      <c r="B594" s="206"/>
      <c r="C594" s="206"/>
      <c r="D594" s="206"/>
      <c r="E594" s="206"/>
      <c r="F594" s="166" t="s">
        <v>3226</v>
      </c>
      <c r="G594" s="206" t="s">
        <v>3216</v>
      </c>
      <c r="H594" s="158" t="s">
        <v>529</v>
      </c>
      <c r="I594" s="155" t="s">
        <v>55</v>
      </c>
      <c r="J594" s="128">
        <v>1514</v>
      </c>
      <c r="K594" s="128">
        <v>350</v>
      </c>
      <c r="L594" s="155">
        <v>5240</v>
      </c>
      <c r="M594" s="199">
        <f t="shared" si="9"/>
        <v>1834000</v>
      </c>
      <c r="N594" s="157" t="s">
        <v>2446</v>
      </c>
      <c r="O594" s="157">
        <v>669</v>
      </c>
      <c r="P594" s="205"/>
      <c r="Q594" s="205"/>
      <c r="R594" s="205"/>
      <c r="S594" s="206"/>
    </row>
    <row r="595" spans="1:19" ht="29.1" customHeight="1">
      <c r="A595" s="166">
        <v>591</v>
      </c>
      <c r="B595" s="206"/>
      <c r="C595" s="206"/>
      <c r="D595" s="206"/>
      <c r="E595" s="206"/>
      <c r="F595" s="166" t="s">
        <v>3226</v>
      </c>
      <c r="G595" s="206" t="s">
        <v>3216</v>
      </c>
      <c r="H595" s="158" t="s">
        <v>477</v>
      </c>
      <c r="I595" s="155" t="s">
        <v>55</v>
      </c>
      <c r="J595" s="128">
        <v>1666</v>
      </c>
      <c r="K595" s="128">
        <v>1663</v>
      </c>
      <c r="L595" s="155">
        <v>2980</v>
      </c>
      <c r="M595" s="199">
        <f t="shared" si="9"/>
        <v>4955740</v>
      </c>
      <c r="N595" s="157" t="s">
        <v>2411</v>
      </c>
      <c r="O595" s="157" t="s">
        <v>2412</v>
      </c>
      <c r="P595" s="205"/>
      <c r="Q595" s="205"/>
      <c r="R595" s="205"/>
      <c r="S595" s="206"/>
    </row>
    <row r="596" spans="1:19" ht="29.1" customHeight="1">
      <c r="A596" s="166">
        <v>592</v>
      </c>
      <c r="B596" s="206"/>
      <c r="C596" s="206"/>
      <c r="D596" s="206"/>
      <c r="E596" s="206"/>
      <c r="F596" s="166" t="s">
        <v>3226</v>
      </c>
      <c r="G596" s="206" t="s">
        <v>3216</v>
      </c>
      <c r="H596" s="166" t="s">
        <v>3150</v>
      </c>
      <c r="I596" s="166" t="s">
        <v>3104</v>
      </c>
      <c r="J596" s="200">
        <v>889</v>
      </c>
      <c r="K596" s="200">
        <v>38</v>
      </c>
      <c r="L596" s="166">
        <v>4300</v>
      </c>
      <c r="M596" s="199">
        <f t="shared" si="9"/>
        <v>163400</v>
      </c>
      <c r="N596" s="166" t="s">
        <v>2411</v>
      </c>
      <c r="O596" s="166" t="s">
        <v>2412</v>
      </c>
      <c r="P596" s="205"/>
      <c r="Q596" s="205"/>
      <c r="R596" s="205"/>
      <c r="S596" s="206"/>
    </row>
    <row r="597" spans="1:19" ht="29.1" customHeight="1">
      <c r="A597" s="166">
        <v>593</v>
      </c>
      <c r="B597" s="206"/>
      <c r="C597" s="206"/>
      <c r="D597" s="206"/>
      <c r="E597" s="206"/>
      <c r="F597" s="166" t="s">
        <v>3226</v>
      </c>
      <c r="G597" s="206" t="s">
        <v>3216</v>
      </c>
      <c r="H597" s="166" t="s">
        <v>3151</v>
      </c>
      <c r="I597" s="166" t="s">
        <v>3104</v>
      </c>
      <c r="J597" s="200">
        <v>658</v>
      </c>
      <c r="K597" s="200">
        <v>620</v>
      </c>
      <c r="L597" s="166">
        <v>3260</v>
      </c>
      <c r="M597" s="199">
        <f t="shared" si="9"/>
        <v>2021200</v>
      </c>
      <c r="N597" s="166" t="s">
        <v>2411</v>
      </c>
      <c r="O597" s="166" t="s">
        <v>2412</v>
      </c>
      <c r="P597" s="205"/>
      <c r="Q597" s="205"/>
      <c r="R597" s="205"/>
      <c r="S597" s="206"/>
    </row>
    <row r="598" spans="1:19" ht="29.1" customHeight="1">
      <c r="A598" s="166">
        <v>594</v>
      </c>
      <c r="B598" s="206"/>
      <c r="C598" s="206"/>
      <c r="D598" s="206"/>
      <c r="E598" s="206"/>
      <c r="F598" s="166" t="s">
        <v>3226</v>
      </c>
      <c r="G598" s="206" t="s">
        <v>3216</v>
      </c>
      <c r="H598" s="166" t="s">
        <v>3152</v>
      </c>
      <c r="I598" s="166" t="s">
        <v>3108</v>
      </c>
      <c r="J598" s="200">
        <v>476</v>
      </c>
      <c r="K598" s="200">
        <v>476</v>
      </c>
      <c r="L598" s="166">
        <v>855</v>
      </c>
      <c r="M598" s="199">
        <f t="shared" si="9"/>
        <v>406980</v>
      </c>
      <c r="N598" s="166" t="s">
        <v>2317</v>
      </c>
      <c r="O598" s="166" t="s">
        <v>2414</v>
      </c>
      <c r="P598" s="205"/>
      <c r="Q598" s="205"/>
      <c r="R598" s="205"/>
      <c r="S598" s="206"/>
    </row>
    <row r="599" spans="1:19" ht="29.1" customHeight="1">
      <c r="A599" s="166">
        <v>595</v>
      </c>
      <c r="B599" s="206"/>
      <c r="C599" s="206"/>
      <c r="D599" s="206"/>
      <c r="E599" s="206"/>
      <c r="F599" s="166" t="s">
        <v>3226</v>
      </c>
      <c r="G599" s="206" t="s">
        <v>3216</v>
      </c>
      <c r="H599" s="166" t="s">
        <v>3153</v>
      </c>
      <c r="I599" s="166" t="s">
        <v>3108</v>
      </c>
      <c r="J599" s="200">
        <v>853</v>
      </c>
      <c r="K599" s="200">
        <v>662</v>
      </c>
      <c r="L599" s="166">
        <v>1180</v>
      </c>
      <c r="M599" s="199">
        <f t="shared" si="9"/>
        <v>781160</v>
      </c>
      <c r="N599" s="166" t="s">
        <v>2403</v>
      </c>
      <c r="O599" s="166" t="s">
        <v>2413</v>
      </c>
      <c r="P599" s="205"/>
      <c r="Q599" s="205"/>
      <c r="R599" s="205"/>
      <c r="S599" s="206"/>
    </row>
    <row r="600" spans="1:19" ht="29.1" customHeight="1">
      <c r="A600" s="166">
        <v>596</v>
      </c>
      <c r="B600" s="206"/>
      <c r="C600" s="206"/>
      <c r="D600" s="206"/>
      <c r="E600" s="206"/>
      <c r="F600" s="166" t="s">
        <v>3226</v>
      </c>
      <c r="G600" s="206" t="s">
        <v>3216</v>
      </c>
      <c r="H600" s="158" t="s">
        <v>475</v>
      </c>
      <c r="I600" s="155" t="s">
        <v>109</v>
      </c>
      <c r="J600" s="128">
        <v>3243</v>
      </c>
      <c r="K600" s="128">
        <v>3243</v>
      </c>
      <c r="L600" s="155">
        <v>1180</v>
      </c>
      <c r="M600" s="199">
        <f t="shared" si="9"/>
        <v>3826740</v>
      </c>
      <c r="N600" s="157" t="s">
        <v>2320</v>
      </c>
      <c r="O600" s="157" t="s">
        <v>1839</v>
      </c>
      <c r="P600" s="205"/>
      <c r="Q600" s="205"/>
      <c r="R600" s="205"/>
      <c r="S600" s="206"/>
    </row>
    <row r="601" spans="1:19" ht="29.1" customHeight="1">
      <c r="A601" s="166">
        <v>597</v>
      </c>
      <c r="B601" s="206"/>
      <c r="C601" s="206"/>
      <c r="D601" s="206"/>
      <c r="E601" s="206"/>
      <c r="F601" s="166" t="s">
        <v>3226</v>
      </c>
      <c r="G601" s="206" t="s">
        <v>3216</v>
      </c>
      <c r="H601" s="166" t="s">
        <v>3154</v>
      </c>
      <c r="I601" s="166" t="s">
        <v>3108</v>
      </c>
      <c r="J601" s="200">
        <v>635</v>
      </c>
      <c r="K601" s="200">
        <v>5</v>
      </c>
      <c r="L601" s="166">
        <v>264</v>
      </c>
      <c r="M601" s="199">
        <f t="shared" si="9"/>
        <v>1320</v>
      </c>
      <c r="N601" s="157" t="s">
        <v>3190</v>
      </c>
      <c r="O601" s="166">
        <v>0</v>
      </c>
      <c r="P601" s="205"/>
      <c r="Q601" s="205"/>
      <c r="R601" s="205"/>
      <c r="S601" s="206"/>
    </row>
    <row r="602" spans="1:19" ht="29.1" customHeight="1">
      <c r="A602" s="166">
        <v>598</v>
      </c>
      <c r="B602" s="206"/>
      <c r="C602" s="206"/>
      <c r="D602" s="206"/>
      <c r="E602" s="206"/>
      <c r="F602" s="166" t="s">
        <v>3226</v>
      </c>
      <c r="G602" s="206" t="s">
        <v>3216</v>
      </c>
      <c r="H602" s="166">
        <v>169</v>
      </c>
      <c r="I602" s="166" t="s">
        <v>3108</v>
      </c>
      <c r="J602" s="200">
        <v>702</v>
      </c>
      <c r="K602" s="200">
        <v>702</v>
      </c>
      <c r="L602" s="166">
        <v>1180</v>
      </c>
      <c r="M602" s="199">
        <f t="shared" si="9"/>
        <v>828360</v>
      </c>
      <c r="N602" s="166" t="s">
        <v>2415</v>
      </c>
      <c r="O602" s="166" t="s">
        <v>2416</v>
      </c>
      <c r="P602" s="205"/>
      <c r="Q602" s="205"/>
      <c r="R602" s="205"/>
      <c r="S602" s="206"/>
    </row>
    <row r="603" spans="1:19" ht="29.1" customHeight="1">
      <c r="A603" s="166">
        <v>599</v>
      </c>
      <c r="B603" s="206"/>
      <c r="C603" s="206"/>
      <c r="D603" s="206"/>
      <c r="E603" s="206"/>
      <c r="F603" s="166" t="s">
        <v>3226</v>
      </c>
      <c r="G603" s="206" t="s">
        <v>3216</v>
      </c>
      <c r="H603" s="158" t="s">
        <v>468</v>
      </c>
      <c r="I603" s="155" t="s">
        <v>109</v>
      </c>
      <c r="J603" s="128">
        <v>399</v>
      </c>
      <c r="K603" s="128">
        <v>33</v>
      </c>
      <c r="L603" s="155">
        <v>264</v>
      </c>
      <c r="M603" s="199">
        <f t="shared" si="9"/>
        <v>8712</v>
      </c>
      <c r="N603" s="157" t="s">
        <v>3190</v>
      </c>
      <c r="O603" s="166">
        <v>0</v>
      </c>
      <c r="P603" s="205"/>
      <c r="Q603" s="205"/>
      <c r="R603" s="205"/>
      <c r="S603" s="206"/>
    </row>
    <row r="604" spans="1:19" ht="29.1" customHeight="1">
      <c r="A604" s="166">
        <v>600</v>
      </c>
      <c r="B604" s="206"/>
      <c r="C604" s="206"/>
      <c r="D604" s="206"/>
      <c r="E604" s="206"/>
      <c r="F604" s="166" t="s">
        <v>3226</v>
      </c>
      <c r="G604" s="206" t="s">
        <v>3216</v>
      </c>
      <c r="H604" s="158" t="s">
        <v>474</v>
      </c>
      <c r="I604" s="155" t="s">
        <v>109</v>
      </c>
      <c r="J604" s="128">
        <v>7</v>
      </c>
      <c r="K604" s="128">
        <v>7</v>
      </c>
      <c r="L604" s="155">
        <v>264</v>
      </c>
      <c r="M604" s="199">
        <f t="shared" si="9"/>
        <v>1848</v>
      </c>
      <c r="N604" s="157" t="s">
        <v>3190</v>
      </c>
      <c r="O604" s="157">
        <v>0</v>
      </c>
      <c r="P604" s="205"/>
      <c r="Q604" s="205"/>
      <c r="R604" s="205"/>
      <c r="S604" s="206"/>
    </row>
    <row r="605" spans="1:19" ht="29.1" customHeight="1">
      <c r="A605" s="166">
        <v>601</v>
      </c>
      <c r="B605" s="206"/>
      <c r="C605" s="206"/>
      <c r="D605" s="206"/>
      <c r="E605" s="206"/>
      <c r="F605" s="166" t="s">
        <v>3226</v>
      </c>
      <c r="G605" s="206" t="s">
        <v>3216</v>
      </c>
      <c r="H605" s="158" t="s">
        <v>472</v>
      </c>
      <c r="I605" s="155" t="s">
        <v>54</v>
      </c>
      <c r="J605" s="128">
        <v>68</v>
      </c>
      <c r="K605" s="128">
        <v>68</v>
      </c>
      <c r="L605" s="155">
        <v>3220</v>
      </c>
      <c r="M605" s="199">
        <f t="shared" si="9"/>
        <v>218960</v>
      </c>
      <c r="N605" s="157" t="s">
        <v>3190</v>
      </c>
      <c r="O605" s="157">
        <v>0</v>
      </c>
      <c r="P605" s="205"/>
      <c r="Q605" s="205"/>
      <c r="R605" s="205"/>
      <c r="S605" s="206"/>
    </row>
    <row r="606" spans="1:19" ht="29.1" customHeight="1">
      <c r="A606" s="166">
        <v>602</v>
      </c>
      <c r="B606" s="206"/>
      <c r="C606" s="206"/>
      <c r="D606" s="206"/>
      <c r="E606" s="206"/>
      <c r="F606" s="166" t="s">
        <v>3226</v>
      </c>
      <c r="G606" s="206" t="s">
        <v>3216</v>
      </c>
      <c r="H606" s="158" t="s">
        <v>471</v>
      </c>
      <c r="I606" s="155" t="s">
        <v>54</v>
      </c>
      <c r="J606" s="128">
        <v>548</v>
      </c>
      <c r="K606" s="128">
        <v>129</v>
      </c>
      <c r="L606" s="155">
        <v>1410</v>
      </c>
      <c r="M606" s="199">
        <f t="shared" si="9"/>
        <v>181890</v>
      </c>
      <c r="N606" s="157" t="s">
        <v>3190</v>
      </c>
      <c r="O606" s="157">
        <v>0</v>
      </c>
      <c r="P606" s="205"/>
      <c r="Q606" s="205"/>
      <c r="R606" s="205"/>
      <c r="S606" s="206"/>
    </row>
    <row r="607" spans="1:19" ht="29.1" customHeight="1">
      <c r="A607" s="166">
        <v>603</v>
      </c>
      <c r="B607" s="206"/>
      <c r="C607" s="206"/>
      <c r="D607" s="206"/>
      <c r="E607" s="206"/>
      <c r="F607" s="166" t="s">
        <v>3226</v>
      </c>
      <c r="G607" s="206" t="s">
        <v>3216</v>
      </c>
      <c r="H607" s="158" t="s">
        <v>469</v>
      </c>
      <c r="I607" s="155" t="s">
        <v>54</v>
      </c>
      <c r="J607" s="128">
        <v>2138</v>
      </c>
      <c r="K607" s="128">
        <v>2138</v>
      </c>
      <c r="L607" s="155">
        <v>4300</v>
      </c>
      <c r="M607" s="199">
        <f t="shared" si="9"/>
        <v>9193400</v>
      </c>
      <c r="N607" s="157" t="s">
        <v>2419</v>
      </c>
      <c r="O607" s="157" t="s">
        <v>2420</v>
      </c>
      <c r="P607" s="205"/>
      <c r="Q607" s="205"/>
      <c r="R607" s="205"/>
      <c r="S607" s="206"/>
    </row>
    <row r="608" spans="1:19" ht="29.1" customHeight="1">
      <c r="A608" s="166">
        <v>604</v>
      </c>
      <c r="B608" s="206"/>
      <c r="C608" s="206"/>
      <c r="D608" s="206"/>
      <c r="E608" s="206"/>
      <c r="F608" s="166" t="s">
        <v>3226</v>
      </c>
      <c r="G608" s="206" t="s">
        <v>3216</v>
      </c>
      <c r="H608" s="158" t="s">
        <v>3155</v>
      </c>
      <c r="I608" s="155" t="s">
        <v>3104</v>
      </c>
      <c r="J608" s="200">
        <v>234</v>
      </c>
      <c r="K608" s="200">
        <v>234</v>
      </c>
      <c r="L608" s="166">
        <v>4300</v>
      </c>
      <c r="M608" s="199">
        <f t="shared" si="9"/>
        <v>1006200</v>
      </c>
      <c r="N608" s="166" t="s">
        <v>2417</v>
      </c>
      <c r="O608" s="166" t="s">
        <v>2418</v>
      </c>
      <c r="P608" s="205"/>
      <c r="Q608" s="205"/>
      <c r="R608" s="205"/>
      <c r="S608" s="206"/>
    </row>
    <row r="609" spans="1:19" ht="29.1" customHeight="1">
      <c r="A609" s="166">
        <v>605</v>
      </c>
      <c r="B609" s="206"/>
      <c r="C609" s="206"/>
      <c r="D609" s="206"/>
      <c r="E609" s="206"/>
      <c r="F609" s="166" t="s">
        <v>3226</v>
      </c>
      <c r="G609" s="206" t="s">
        <v>3216</v>
      </c>
      <c r="H609" s="158" t="s">
        <v>470</v>
      </c>
      <c r="I609" s="155" t="s">
        <v>54</v>
      </c>
      <c r="J609" s="128">
        <v>973</v>
      </c>
      <c r="K609" s="128">
        <v>97</v>
      </c>
      <c r="L609" s="155">
        <v>1410</v>
      </c>
      <c r="M609" s="199">
        <f t="shared" si="9"/>
        <v>136770</v>
      </c>
      <c r="N609" s="157" t="s">
        <v>3190</v>
      </c>
      <c r="O609" s="157">
        <v>0</v>
      </c>
      <c r="P609" s="205"/>
      <c r="Q609" s="205"/>
      <c r="R609" s="205"/>
      <c r="S609" s="206"/>
    </row>
    <row r="610" spans="1:19" ht="29.1" customHeight="1">
      <c r="A610" s="166">
        <v>606</v>
      </c>
      <c r="B610" s="206"/>
      <c r="C610" s="206"/>
      <c r="D610" s="206"/>
      <c r="E610" s="206"/>
      <c r="F610" s="166" t="s">
        <v>3226</v>
      </c>
      <c r="G610" s="206" t="s">
        <v>3217</v>
      </c>
      <c r="H610" s="158" t="s">
        <v>692</v>
      </c>
      <c r="I610" s="155" t="s">
        <v>54</v>
      </c>
      <c r="J610" s="201">
        <v>1150</v>
      </c>
      <c r="K610" s="201">
        <v>354</v>
      </c>
      <c r="L610" s="128">
        <v>3100</v>
      </c>
      <c r="M610" s="199">
        <f t="shared" si="9"/>
        <v>1097400</v>
      </c>
      <c r="N610" s="157" t="s">
        <v>1881</v>
      </c>
      <c r="O610" s="157" t="s">
        <v>1992</v>
      </c>
      <c r="P610" s="205"/>
      <c r="Q610" s="205"/>
      <c r="R610" s="205"/>
      <c r="S610" s="206"/>
    </row>
    <row r="611" spans="1:19" ht="29.1" customHeight="1">
      <c r="A611" s="166">
        <v>607</v>
      </c>
      <c r="B611" s="206"/>
      <c r="C611" s="206"/>
      <c r="D611" s="206"/>
      <c r="E611" s="206"/>
      <c r="F611" s="166" t="s">
        <v>3226</v>
      </c>
      <c r="G611" s="206" t="s">
        <v>3217</v>
      </c>
      <c r="H611" s="158" t="s">
        <v>691</v>
      </c>
      <c r="I611" s="155" t="s">
        <v>54</v>
      </c>
      <c r="J611" s="201">
        <v>1831</v>
      </c>
      <c r="K611" s="201">
        <v>488</v>
      </c>
      <c r="L611" s="128">
        <v>3530</v>
      </c>
      <c r="M611" s="199">
        <f t="shared" si="9"/>
        <v>1722640</v>
      </c>
      <c r="N611" s="157" t="s">
        <v>2319</v>
      </c>
      <c r="O611" s="157">
        <v>749</v>
      </c>
      <c r="P611" s="205"/>
      <c r="Q611" s="205"/>
      <c r="R611" s="205"/>
      <c r="S611" s="206"/>
    </row>
    <row r="612" spans="1:19" ht="29.1" customHeight="1">
      <c r="A612" s="166">
        <v>608</v>
      </c>
      <c r="B612" s="206"/>
      <c r="C612" s="206"/>
      <c r="D612" s="206"/>
      <c r="E612" s="206"/>
      <c r="F612" s="166" t="s">
        <v>3226</v>
      </c>
      <c r="G612" s="206" t="s">
        <v>3217</v>
      </c>
      <c r="H612" s="158" t="s">
        <v>690</v>
      </c>
      <c r="I612" s="155" t="s">
        <v>54</v>
      </c>
      <c r="J612" s="201">
        <v>1940</v>
      </c>
      <c r="K612" s="201">
        <v>344</v>
      </c>
      <c r="L612" s="128">
        <v>3400</v>
      </c>
      <c r="M612" s="199">
        <f t="shared" si="9"/>
        <v>1169600</v>
      </c>
      <c r="N612" s="157" t="s">
        <v>2005</v>
      </c>
      <c r="O612" s="157" t="s">
        <v>2329</v>
      </c>
      <c r="P612" s="205"/>
      <c r="Q612" s="205"/>
      <c r="R612" s="205"/>
      <c r="S612" s="206"/>
    </row>
    <row r="613" spans="1:19" ht="29.1" customHeight="1">
      <c r="A613" s="166">
        <v>609</v>
      </c>
      <c r="B613" s="206"/>
      <c r="C613" s="206"/>
      <c r="D613" s="206"/>
      <c r="E613" s="206"/>
      <c r="F613" s="166" t="s">
        <v>3226</v>
      </c>
      <c r="G613" s="206" t="s">
        <v>3217</v>
      </c>
      <c r="H613" s="158" t="s">
        <v>3112</v>
      </c>
      <c r="I613" s="155" t="s">
        <v>45</v>
      </c>
      <c r="J613" s="201">
        <v>4315.3999999999996</v>
      </c>
      <c r="K613" s="201">
        <v>260</v>
      </c>
      <c r="L613" s="128">
        <v>1450</v>
      </c>
      <c r="M613" s="199">
        <f t="shared" si="9"/>
        <v>377000</v>
      </c>
      <c r="N613" s="157" t="s">
        <v>1821</v>
      </c>
      <c r="O613" s="157">
        <v>0</v>
      </c>
      <c r="P613" s="205"/>
      <c r="Q613" s="205"/>
      <c r="R613" s="205"/>
      <c r="S613" s="206"/>
    </row>
    <row r="614" spans="1:19" ht="29.1" customHeight="1">
      <c r="A614" s="166">
        <v>610</v>
      </c>
      <c r="B614" s="206"/>
      <c r="C614" s="206"/>
      <c r="D614" s="206"/>
      <c r="E614" s="206"/>
      <c r="F614" s="166" t="s">
        <v>3226</v>
      </c>
      <c r="G614" s="206" t="s">
        <v>3217</v>
      </c>
      <c r="H614" s="158" t="s">
        <v>843</v>
      </c>
      <c r="I614" s="155" t="s">
        <v>55</v>
      </c>
      <c r="J614" s="201">
        <v>4671.8999999999996</v>
      </c>
      <c r="K614" s="201">
        <v>1139</v>
      </c>
      <c r="L614" s="128">
        <v>5400</v>
      </c>
      <c r="M614" s="199">
        <f t="shared" si="9"/>
        <v>6150600</v>
      </c>
      <c r="N614" s="157" t="s">
        <v>2392</v>
      </c>
      <c r="O614" s="157" t="s">
        <v>2393</v>
      </c>
      <c r="P614" s="205"/>
      <c r="Q614" s="205"/>
      <c r="R614" s="205"/>
      <c r="S614" s="206"/>
    </row>
    <row r="615" spans="1:19" ht="29.1" customHeight="1">
      <c r="A615" s="166">
        <v>611</v>
      </c>
      <c r="B615" s="206"/>
      <c r="C615" s="206"/>
      <c r="D615" s="206"/>
      <c r="E615" s="206"/>
      <c r="F615" s="166" t="s">
        <v>3226</v>
      </c>
      <c r="G615" s="206" t="s">
        <v>3217</v>
      </c>
      <c r="H615" s="158" t="s">
        <v>3111</v>
      </c>
      <c r="I615" s="155" t="s">
        <v>37</v>
      </c>
      <c r="J615" s="201">
        <v>4254.3</v>
      </c>
      <c r="K615" s="201">
        <v>369</v>
      </c>
      <c r="L615" s="128">
        <v>1450</v>
      </c>
      <c r="M615" s="199">
        <f t="shared" si="9"/>
        <v>535050</v>
      </c>
      <c r="N615" s="157" t="s">
        <v>1821</v>
      </c>
      <c r="O615" s="157">
        <v>0</v>
      </c>
      <c r="P615" s="205"/>
      <c r="Q615" s="205"/>
      <c r="R615" s="205"/>
      <c r="S615" s="206"/>
    </row>
    <row r="616" spans="1:19" ht="29.1" customHeight="1">
      <c r="A616" s="166">
        <v>612</v>
      </c>
      <c r="B616" s="206"/>
      <c r="C616" s="206"/>
      <c r="D616" s="206"/>
      <c r="E616" s="206"/>
      <c r="F616" s="166" t="s">
        <v>3226</v>
      </c>
      <c r="G616" s="206" t="s">
        <v>3217</v>
      </c>
      <c r="H616" s="158" t="s">
        <v>841</v>
      </c>
      <c r="I616" s="155" t="s">
        <v>55</v>
      </c>
      <c r="J616" s="201">
        <v>2220.6</v>
      </c>
      <c r="K616" s="201">
        <v>940</v>
      </c>
      <c r="L616" s="128">
        <v>5400</v>
      </c>
      <c r="M616" s="199">
        <f t="shared" si="9"/>
        <v>5076000</v>
      </c>
      <c r="N616" s="157" t="s">
        <v>2391</v>
      </c>
      <c r="O616" s="157" t="s">
        <v>2168</v>
      </c>
      <c r="P616" s="205"/>
      <c r="Q616" s="205"/>
      <c r="R616" s="205"/>
      <c r="S616" s="206"/>
    </row>
    <row r="617" spans="1:19" ht="29.1" customHeight="1">
      <c r="A617" s="166">
        <v>613</v>
      </c>
      <c r="B617" s="206"/>
      <c r="C617" s="206"/>
      <c r="D617" s="206"/>
      <c r="E617" s="206"/>
      <c r="F617" s="166" t="s">
        <v>3226</v>
      </c>
      <c r="G617" s="206" t="s">
        <v>3217</v>
      </c>
      <c r="H617" s="158" t="s">
        <v>840</v>
      </c>
      <c r="I617" s="155" t="s">
        <v>55</v>
      </c>
      <c r="J617" s="201">
        <v>1508.2</v>
      </c>
      <c r="K617" s="201">
        <v>725</v>
      </c>
      <c r="L617" s="128">
        <v>5400</v>
      </c>
      <c r="M617" s="199">
        <f t="shared" si="9"/>
        <v>3915000</v>
      </c>
      <c r="N617" s="157" t="s">
        <v>2391</v>
      </c>
      <c r="O617" s="157" t="s">
        <v>2168</v>
      </c>
      <c r="P617" s="205"/>
      <c r="Q617" s="205"/>
      <c r="R617" s="205"/>
      <c r="S617" s="206"/>
    </row>
    <row r="618" spans="1:19" ht="29.1" customHeight="1">
      <c r="A618" s="166">
        <v>614</v>
      </c>
      <c r="B618" s="206"/>
      <c r="C618" s="206"/>
      <c r="D618" s="206"/>
      <c r="E618" s="206"/>
      <c r="F618" s="166" t="s">
        <v>3226</v>
      </c>
      <c r="G618" s="206" t="s">
        <v>3217</v>
      </c>
      <c r="H618" s="158" t="s">
        <v>839</v>
      </c>
      <c r="I618" s="155" t="s">
        <v>55</v>
      </c>
      <c r="J618" s="201">
        <v>1389.9</v>
      </c>
      <c r="K618" s="201">
        <v>1094</v>
      </c>
      <c r="L618" s="128">
        <v>5400</v>
      </c>
      <c r="M618" s="199">
        <f t="shared" si="9"/>
        <v>5907600</v>
      </c>
      <c r="N618" s="157" t="s">
        <v>2389</v>
      </c>
      <c r="O618" s="157" t="s">
        <v>2390</v>
      </c>
      <c r="P618" s="205"/>
      <c r="Q618" s="205"/>
      <c r="R618" s="205"/>
      <c r="S618" s="206"/>
    </row>
    <row r="619" spans="1:19" ht="29.1" customHeight="1">
      <c r="A619" s="166">
        <v>615</v>
      </c>
      <c r="B619" s="206"/>
      <c r="C619" s="206"/>
      <c r="D619" s="206"/>
      <c r="E619" s="206"/>
      <c r="F619" s="166" t="s">
        <v>3226</v>
      </c>
      <c r="G619" s="206" t="s">
        <v>3217</v>
      </c>
      <c r="H619" s="158" t="s">
        <v>853</v>
      </c>
      <c r="I619" s="155" t="s">
        <v>166</v>
      </c>
      <c r="J619" s="201">
        <v>902.2</v>
      </c>
      <c r="K619" s="201">
        <v>635</v>
      </c>
      <c r="L619" s="128">
        <v>1780</v>
      </c>
      <c r="M619" s="199">
        <f t="shared" si="9"/>
        <v>1130300</v>
      </c>
      <c r="N619" s="157" t="s">
        <v>1821</v>
      </c>
      <c r="O619" s="157">
        <v>0</v>
      </c>
      <c r="P619" s="205"/>
      <c r="Q619" s="205"/>
      <c r="R619" s="205"/>
      <c r="S619" s="206"/>
    </row>
    <row r="620" spans="1:19" ht="29.1" customHeight="1">
      <c r="A620" s="166">
        <v>616</v>
      </c>
      <c r="B620" s="206"/>
      <c r="C620" s="206"/>
      <c r="D620" s="206"/>
      <c r="E620" s="206"/>
      <c r="F620" s="166" t="s">
        <v>3226</v>
      </c>
      <c r="G620" s="206" t="s">
        <v>3217</v>
      </c>
      <c r="H620" s="158" t="s">
        <v>852</v>
      </c>
      <c r="I620" s="155" t="s">
        <v>119</v>
      </c>
      <c r="J620" s="201">
        <v>690</v>
      </c>
      <c r="K620" s="201">
        <v>186</v>
      </c>
      <c r="L620" s="128">
        <v>1780</v>
      </c>
      <c r="M620" s="199">
        <f t="shared" si="9"/>
        <v>331080</v>
      </c>
      <c r="N620" s="157" t="s">
        <v>1821</v>
      </c>
      <c r="O620" s="157">
        <v>0</v>
      </c>
      <c r="P620" s="205"/>
      <c r="Q620" s="205"/>
      <c r="R620" s="205"/>
      <c r="S620" s="206"/>
    </row>
    <row r="621" spans="1:19" ht="29.1" customHeight="1">
      <c r="A621" s="166">
        <v>617</v>
      </c>
      <c r="B621" s="206"/>
      <c r="C621" s="206"/>
      <c r="D621" s="206"/>
      <c r="E621" s="206"/>
      <c r="F621" s="166" t="s">
        <v>3226</v>
      </c>
      <c r="G621" s="206" t="s">
        <v>3217</v>
      </c>
      <c r="H621" s="158" t="s">
        <v>838</v>
      </c>
      <c r="I621" s="155" t="s">
        <v>55</v>
      </c>
      <c r="J621" s="201">
        <v>2999.1</v>
      </c>
      <c r="K621" s="201">
        <v>362</v>
      </c>
      <c r="L621" s="128">
        <v>4690</v>
      </c>
      <c r="M621" s="199">
        <f t="shared" si="9"/>
        <v>1697780</v>
      </c>
      <c r="N621" s="157" t="s">
        <v>2364</v>
      </c>
      <c r="O621" s="157" t="s">
        <v>2365</v>
      </c>
      <c r="P621" s="205"/>
      <c r="Q621" s="205"/>
      <c r="R621" s="205"/>
      <c r="S621" s="206"/>
    </row>
    <row r="622" spans="1:19" ht="29.1" customHeight="1">
      <c r="A622" s="166">
        <v>618</v>
      </c>
      <c r="B622" s="206"/>
      <c r="C622" s="206"/>
      <c r="D622" s="206"/>
      <c r="E622" s="206"/>
      <c r="F622" s="166" t="s">
        <v>3226</v>
      </c>
      <c r="G622" s="206" t="s">
        <v>3217</v>
      </c>
      <c r="H622" s="158" t="s">
        <v>837</v>
      </c>
      <c r="I622" s="155" t="s">
        <v>55</v>
      </c>
      <c r="J622" s="201">
        <v>1626</v>
      </c>
      <c r="K622" s="201">
        <v>580</v>
      </c>
      <c r="L622" s="128">
        <v>5400</v>
      </c>
      <c r="M622" s="199">
        <f t="shared" si="9"/>
        <v>3132000</v>
      </c>
      <c r="N622" s="157" t="s">
        <v>2388</v>
      </c>
      <c r="O622" s="157">
        <v>1021</v>
      </c>
      <c r="P622" s="205"/>
      <c r="Q622" s="205"/>
      <c r="R622" s="205"/>
      <c r="S622" s="206"/>
    </row>
    <row r="623" spans="1:19" ht="29.1" customHeight="1">
      <c r="A623" s="166">
        <v>619</v>
      </c>
      <c r="B623" s="206"/>
      <c r="C623" s="206"/>
      <c r="D623" s="206"/>
      <c r="E623" s="206"/>
      <c r="F623" s="166" t="s">
        <v>3226</v>
      </c>
      <c r="G623" s="206" t="s">
        <v>3217</v>
      </c>
      <c r="H623" s="158" t="s">
        <v>836</v>
      </c>
      <c r="I623" s="155" t="s">
        <v>55</v>
      </c>
      <c r="J623" s="201">
        <v>998.9</v>
      </c>
      <c r="K623" s="201">
        <v>472</v>
      </c>
      <c r="L623" s="128">
        <v>5400</v>
      </c>
      <c r="M623" s="199">
        <f t="shared" si="9"/>
        <v>2548800</v>
      </c>
      <c r="N623" s="157" t="s">
        <v>2344</v>
      </c>
      <c r="O623" s="157" t="s">
        <v>2345</v>
      </c>
      <c r="P623" s="205"/>
      <c r="Q623" s="205"/>
      <c r="R623" s="205"/>
      <c r="S623" s="206"/>
    </row>
    <row r="624" spans="1:19" ht="29.1" customHeight="1">
      <c r="A624" s="166">
        <v>620</v>
      </c>
      <c r="B624" s="206"/>
      <c r="C624" s="206"/>
      <c r="D624" s="206"/>
      <c r="E624" s="206"/>
      <c r="F624" s="166" t="s">
        <v>3226</v>
      </c>
      <c r="G624" s="206" t="s">
        <v>3217</v>
      </c>
      <c r="H624" s="158" t="s">
        <v>835</v>
      </c>
      <c r="I624" s="155" t="s">
        <v>55</v>
      </c>
      <c r="J624" s="201">
        <v>1007.7</v>
      </c>
      <c r="K624" s="201">
        <v>717</v>
      </c>
      <c r="L624" s="128">
        <v>5400</v>
      </c>
      <c r="M624" s="199">
        <f t="shared" si="9"/>
        <v>3871800</v>
      </c>
      <c r="N624" s="157" t="s">
        <v>2320</v>
      </c>
      <c r="O624" s="157">
        <v>962</v>
      </c>
      <c r="P624" s="205"/>
      <c r="Q624" s="205"/>
      <c r="R624" s="205"/>
      <c r="S624" s="206"/>
    </row>
    <row r="625" spans="1:19" ht="29.1" customHeight="1">
      <c r="A625" s="166">
        <v>621</v>
      </c>
      <c r="B625" s="206"/>
      <c r="C625" s="206"/>
      <c r="D625" s="206"/>
      <c r="E625" s="206"/>
      <c r="F625" s="166" t="s">
        <v>3226</v>
      </c>
      <c r="G625" s="206" t="s">
        <v>3217</v>
      </c>
      <c r="H625" s="158" t="s">
        <v>834</v>
      </c>
      <c r="I625" s="155" t="s">
        <v>55</v>
      </c>
      <c r="J625" s="201">
        <v>930.1</v>
      </c>
      <c r="K625" s="201">
        <v>930</v>
      </c>
      <c r="L625" s="128">
        <v>4690</v>
      </c>
      <c r="M625" s="199">
        <f t="shared" si="9"/>
        <v>4361700</v>
      </c>
      <c r="N625" s="157" t="s">
        <v>2320</v>
      </c>
      <c r="O625" s="157">
        <v>962</v>
      </c>
      <c r="P625" s="205"/>
      <c r="Q625" s="205"/>
      <c r="R625" s="205"/>
      <c r="S625" s="206"/>
    </row>
    <row r="626" spans="1:19" ht="29.1" customHeight="1">
      <c r="A626" s="166">
        <v>622</v>
      </c>
      <c r="B626" s="206"/>
      <c r="C626" s="206"/>
      <c r="D626" s="206"/>
      <c r="E626" s="206"/>
      <c r="F626" s="166" t="s">
        <v>3226</v>
      </c>
      <c r="G626" s="206" t="s">
        <v>3217</v>
      </c>
      <c r="H626" s="158" t="s">
        <v>851</v>
      </c>
      <c r="I626" s="155" t="s">
        <v>166</v>
      </c>
      <c r="J626" s="201">
        <v>1246.4000000000001</v>
      </c>
      <c r="K626" s="201">
        <v>247</v>
      </c>
      <c r="L626" s="128">
        <v>1610</v>
      </c>
      <c r="M626" s="199">
        <f t="shared" si="9"/>
        <v>397670</v>
      </c>
      <c r="N626" s="157" t="s">
        <v>1821</v>
      </c>
      <c r="O626" s="157">
        <v>0</v>
      </c>
      <c r="P626" s="205"/>
      <c r="Q626" s="205"/>
      <c r="R626" s="205"/>
      <c r="S626" s="206"/>
    </row>
    <row r="627" spans="1:19" ht="29.1" customHeight="1">
      <c r="A627" s="166">
        <v>623</v>
      </c>
      <c r="B627" s="206"/>
      <c r="C627" s="206"/>
      <c r="D627" s="206"/>
      <c r="E627" s="206"/>
      <c r="F627" s="166" t="s">
        <v>3226</v>
      </c>
      <c r="G627" s="206" t="s">
        <v>3217</v>
      </c>
      <c r="H627" s="158" t="s">
        <v>833</v>
      </c>
      <c r="I627" s="155" t="s">
        <v>55</v>
      </c>
      <c r="J627" s="201">
        <v>3033.4</v>
      </c>
      <c r="K627" s="201">
        <v>105</v>
      </c>
      <c r="L627" s="128">
        <v>4690</v>
      </c>
      <c r="M627" s="199">
        <f t="shared" si="9"/>
        <v>492450</v>
      </c>
      <c r="N627" s="157" t="s">
        <v>2005</v>
      </c>
      <c r="O627" s="157" t="s">
        <v>2329</v>
      </c>
      <c r="P627" s="205"/>
      <c r="Q627" s="205"/>
      <c r="R627" s="205"/>
      <c r="S627" s="206"/>
    </row>
    <row r="628" spans="1:19" ht="29.1" customHeight="1">
      <c r="A628" s="166">
        <v>624</v>
      </c>
      <c r="B628" s="206"/>
      <c r="C628" s="206"/>
      <c r="D628" s="206"/>
      <c r="E628" s="206"/>
      <c r="F628" s="166" t="s">
        <v>3226</v>
      </c>
      <c r="G628" s="206" t="s">
        <v>3217</v>
      </c>
      <c r="H628" s="158" t="s">
        <v>832</v>
      </c>
      <c r="I628" s="155" t="s">
        <v>55</v>
      </c>
      <c r="J628" s="201">
        <v>2937.7</v>
      </c>
      <c r="K628" s="201">
        <v>2646</v>
      </c>
      <c r="L628" s="128">
        <v>4860</v>
      </c>
      <c r="M628" s="199">
        <f t="shared" si="9"/>
        <v>12859560</v>
      </c>
      <c r="N628" s="157" t="s">
        <v>2386</v>
      </c>
      <c r="O628" s="157" t="s">
        <v>2387</v>
      </c>
      <c r="P628" s="205"/>
      <c r="Q628" s="205"/>
      <c r="R628" s="205"/>
      <c r="S628" s="206"/>
    </row>
    <row r="629" spans="1:19" ht="29.1" customHeight="1">
      <c r="A629" s="166">
        <v>625</v>
      </c>
      <c r="B629" s="206"/>
      <c r="C629" s="206"/>
      <c r="D629" s="206"/>
      <c r="E629" s="206"/>
      <c r="F629" s="166" t="s">
        <v>3226</v>
      </c>
      <c r="G629" s="206" t="s">
        <v>3217</v>
      </c>
      <c r="H629" s="158" t="s">
        <v>714</v>
      </c>
      <c r="I629" s="155" t="s">
        <v>54</v>
      </c>
      <c r="J629" s="201">
        <v>218</v>
      </c>
      <c r="K629" s="201">
        <v>218</v>
      </c>
      <c r="L629" s="128">
        <v>4040</v>
      </c>
      <c r="M629" s="199">
        <f t="shared" si="9"/>
        <v>880720</v>
      </c>
      <c r="N629" s="157" t="s">
        <v>1841</v>
      </c>
      <c r="O629" s="157">
        <v>973</v>
      </c>
      <c r="P629" s="205"/>
      <c r="Q629" s="205"/>
      <c r="R629" s="205"/>
      <c r="S629" s="206"/>
    </row>
    <row r="630" spans="1:19" ht="29.1" customHeight="1">
      <c r="A630" s="166">
        <v>626</v>
      </c>
      <c r="B630" s="206"/>
      <c r="C630" s="206"/>
      <c r="D630" s="206"/>
      <c r="E630" s="206"/>
      <c r="F630" s="166" t="s">
        <v>3226</v>
      </c>
      <c r="G630" s="206" t="s">
        <v>3217</v>
      </c>
      <c r="H630" s="158" t="s">
        <v>3113</v>
      </c>
      <c r="I630" s="155" t="s">
        <v>37</v>
      </c>
      <c r="J630" s="201">
        <v>1467.1</v>
      </c>
      <c r="K630" s="201">
        <v>185</v>
      </c>
      <c r="L630" s="128">
        <v>1450</v>
      </c>
      <c r="M630" s="199">
        <f t="shared" si="9"/>
        <v>268250</v>
      </c>
      <c r="N630" s="157" t="s">
        <v>1821</v>
      </c>
      <c r="O630" s="157">
        <v>0</v>
      </c>
      <c r="P630" s="205"/>
      <c r="Q630" s="205"/>
      <c r="R630" s="205"/>
      <c r="S630" s="206"/>
    </row>
    <row r="631" spans="1:19" ht="29.1" customHeight="1">
      <c r="A631" s="166">
        <v>627</v>
      </c>
      <c r="B631" s="206"/>
      <c r="C631" s="206"/>
      <c r="D631" s="206"/>
      <c r="E631" s="206"/>
      <c r="F631" s="166" t="s">
        <v>3226</v>
      </c>
      <c r="G631" s="206" t="s">
        <v>3217</v>
      </c>
      <c r="H631" s="158" t="s">
        <v>831</v>
      </c>
      <c r="I631" s="155" t="s">
        <v>55</v>
      </c>
      <c r="J631" s="201">
        <v>3491.9</v>
      </c>
      <c r="K631" s="201">
        <v>267</v>
      </c>
      <c r="L631" s="128">
        <v>5070</v>
      </c>
      <c r="M631" s="199">
        <f t="shared" si="9"/>
        <v>1353690</v>
      </c>
      <c r="N631" s="157" t="s">
        <v>2005</v>
      </c>
      <c r="O631" s="157" t="s">
        <v>2329</v>
      </c>
      <c r="P631" s="205"/>
      <c r="Q631" s="205"/>
      <c r="R631" s="205"/>
      <c r="S631" s="206"/>
    </row>
    <row r="632" spans="1:19" ht="29.1" customHeight="1">
      <c r="A632" s="166">
        <v>628</v>
      </c>
      <c r="B632" s="206"/>
      <c r="C632" s="206"/>
      <c r="D632" s="206"/>
      <c r="E632" s="206"/>
      <c r="F632" s="166" t="s">
        <v>3226</v>
      </c>
      <c r="G632" s="206" t="s">
        <v>3217</v>
      </c>
      <c r="H632" s="158" t="s">
        <v>3117</v>
      </c>
      <c r="I632" s="155" t="s">
        <v>45</v>
      </c>
      <c r="J632" s="201">
        <v>1016.7</v>
      </c>
      <c r="K632" s="201">
        <v>102</v>
      </c>
      <c r="L632" s="128">
        <v>1450</v>
      </c>
      <c r="M632" s="199">
        <f t="shared" si="9"/>
        <v>147900</v>
      </c>
      <c r="N632" s="157" t="s">
        <v>1821</v>
      </c>
      <c r="O632" s="157">
        <v>0</v>
      </c>
      <c r="P632" s="205"/>
      <c r="Q632" s="205"/>
      <c r="R632" s="205"/>
      <c r="S632" s="206"/>
    </row>
    <row r="633" spans="1:19" ht="29.1" customHeight="1">
      <c r="A633" s="166">
        <v>629</v>
      </c>
      <c r="B633" s="206"/>
      <c r="C633" s="206"/>
      <c r="D633" s="206"/>
      <c r="E633" s="206"/>
      <c r="F633" s="166" t="s">
        <v>3226</v>
      </c>
      <c r="G633" s="206" t="s">
        <v>3217</v>
      </c>
      <c r="H633" s="158" t="s">
        <v>3118</v>
      </c>
      <c r="I633" s="155" t="s">
        <v>37</v>
      </c>
      <c r="J633" s="201">
        <v>1983.5</v>
      </c>
      <c r="K633" s="201">
        <v>236</v>
      </c>
      <c r="L633" s="128">
        <v>1710</v>
      </c>
      <c r="M633" s="199">
        <f t="shared" si="9"/>
        <v>403560</v>
      </c>
      <c r="N633" s="157" t="s">
        <v>1821</v>
      </c>
      <c r="O633" s="157">
        <v>0</v>
      </c>
      <c r="P633" s="205"/>
      <c r="Q633" s="205"/>
      <c r="R633" s="205"/>
      <c r="S633" s="206"/>
    </row>
    <row r="634" spans="1:19" ht="29.1" customHeight="1">
      <c r="A634" s="166">
        <v>630</v>
      </c>
      <c r="B634" s="206"/>
      <c r="C634" s="206"/>
      <c r="D634" s="206"/>
      <c r="E634" s="206"/>
      <c r="F634" s="166" t="s">
        <v>3226</v>
      </c>
      <c r="G634" s="206" t="s">
        <v>3217</v>
      </c>
      <c r="H634" s="158" t="s">
        <v>850</v>
      </c>
      <c r="I634" s="155" t="s">
        <v>370</v>
      </c>
      <c r="J634" s="201">
        <v>24494.799999999999</v>
      </c>
      <c r="K634" s="201">
        <v>646</v>
      </c>
      <c r="L634" s="128">
        <v>1780</v>
      </c>
      <c r="M634" s="199">
        <f t="shared" si="9"/>
        <v>1149880</v>
      </c>
      <c r="N634" s="157" t="s">
        <v>3191</v>
      </c>
      <c r="O634" s="157">
        <v>0</v>
      </c>
      <c r="P634" s="205"/>
      <c r="Q634" s="205"/>
      <c r="R634" s="205"/>
      <c r="S634" s="206"/>
    </row>
    <row r="635" spans="1:19" ht="29.1" customHeight="1">
      <c r="A635" s="166">
        <v>631</v>
      </c>
      <c r="B635" s="206"/>
      <c r="C635" s="206"/>
      <c r="D635" s="206"/>
      <c r="E635" s="206"/>
      <c r="F635" s="166" t="s">
        <v>3226</v>
      </c>
      <c r="G635" s="206" t="s">
        <v>3217</v>
      </c>
      <c r="H635" s="158" t="s">
        <v>733</v>
      </c>
      <c r="I635" s="155" t="s">
        <v>54</v>
      </c>
      <c r="J635" s="201">
        <v>35</v>
      </c>
      <c r="K635" s="201">
        <v>4</v>
      </c>
      <c r="L635" s="128">
        <v>5330</v>
      </c>
      <c r="M635" s="199">
        <f t="shared" si="9"/>
        <v>21320</v>
      </c>
      <c r="N635" s="157" t="s">
        <v>3179</v>
      </c>
      <c r="O635" s="157">
        <v>0</v>
      </c>
      <c r="P635" s="205"/>
      <c r="Q635" s="205"/>
      <c r="R635" s="205"/>
      <c r="S635" s="206"/>
    </row>
    <row r="636" spans="1:19" ht="29.1" customHeight="1">
      <c r="A636" s="166">
        <v>632</v>
      </c>
      <c r="B636" s="206"/>
      <c r="C636" s="206"/>
      <c r="D636" s="206"/>
      <c r="E636" s="206"/>
      <c r="F636" s="166" t="s">
        <v>3226</v>
      </c>
      <c r="G636" s="206" t="s">
        <v>3217</v>
      </c>
      <c r="H636" s="158" t="s">
        <v>731</v>
      </c>
      <c r="I636" s="155" t="s">
        <v>54</v>
      </c>
      <c r="J636" s="201">
        <v>1748</v>
      </c>
      <c r="K636" s="201">
        <v>393</v>
      </c>
      <c r="L636" s="128">
        <v>5030</v>
      </c>
      <c r="M636" s="199">
        <f t="shared" si="9"/>
        <v>1976790</v>
      </c>
      <c r="N636" s="157" t="s">
        <v>2223</v>
      </c>
      <c r="O636" s="157" t="s">
        <v>2276</v>
      </c>
      <c r="P636" s="205"/>
      <c r="Q636" s="205"/>
      <c r="R636" s="205"/>
      <c r="S636" s="206"/>
    </row>
    <row r="637" spans="1:19" ht="29.1" customHeight="1">
      <c r="A637" s="166">
        <v>633</v>
      </c>
      <c r="B637" s="206"/>
      <c r="C637" s="206"/>
      <c r="D637" s="206"/>
      <c r="E637" s="206"/>
      <c r="F637" s="166" t="s">
        <v>3226</v>
      </c>
      <c r="G637" s="206" t="s">
        <v>3217</v>
      </c>
      <c r="H637" s="158" t="s">
        <v>735</v>
      </c>
      <c r="I637" s="155" t="s">
        <v>736</v>
      </c>
      <c r="J637" s="201">
        <v>660</v>
      </c>
      <c r="K637" s="201">
        <v>240</v>
      </c>
      <c r="L637" s="128">
        <v>7230</v>
      </c>
      <c r="M637" s="199">
        <f t="shared" si="9"/>
        <v>1735200</v>
      </c>
      <c r="N637" s="157" t="s">
        <v>2340</v>
      </c>
      <c r="O637" s="157" t="s">
        <v>2341</v>
      </c>
      <c r="P637" s="205"/>
      <c r="Q637" s="205"/>
      <c r="R637" s="205"/>
      <c r="S637" s="206"/>
    </row>
    <row r="638" spans="1:19" ht="29.1" customHeight="1">
      <c r="A638" s="166">
        <v>634</v>
      </c>
      <c r="B638" s="206"/>
      <c r="C638" s="206"/>
      <c r="D638" s="206"/>
      <c r="E638" s="206"/>
      <c r="F638" s="166" t="s">
        <v>3226</v>
      </c>
      <c r="G638" s="206" t="s">
        <v>3217</v>
      </c>
      <c r="H638" s="158" t="s">
        <v>734</v>
      </c>
      <c r="I638" s="155" t="s">
        <v>54</v>
      </c>
      <c r="J638" s="201">
        <v>69</v>
      </c>
      <c r="K638" s="201">
        <v>69</v>
      </c>
      <c r="L638" s="128">
        <v>1120</v>
      </c>
      <c r="M638" s="199">
        <f t="shared" si="9"/>
        <v>77280</v>
      </c>
      <c r="N638" s="157" t="s">
        <v>3191</v>
      </c>
      <c r="O638" s="157">
        <v>0</v>
      </c>
      <c r="P638" s="205"/>
      <c r="Q638" s="205"/>
      <c r="R638" s="205"/>
      <c r="S638" s="206"/>
    </row>
    <row r="639" spans="1:19" ht="29.1" customHeight="1">
      <c r="A639" s="166">
        <v>635</v>
      </c>
      <c r="B639" s="206"/>
      <c r="C639" s="206"/>
      <c r="D639" s="206"/>
      <c r="E639" s="206"/>
      <c r="F639" s="166" t="s">
        <v>3226</v>
      </c>
      <c r="G639" s="206" t="s">
        <v>3217</v>
      </c>
      <c r="H639" s="158" t="s">
        <v>760</v>
      </c>
      <c r="I639" s="155" t="s">
        <v>54</v>
      </c>
      <c r="J639" s="201">
        <v>93</v>
      </c>
      <c r="K639" s="201">
        <v>93</v>
      </c>
      <c r="L639" s="128">
        <v>1650</v>
      </c>
      <c r="M639" s="199">
        <f t="shared" si="9"/>
        <v>153450</v>
      </c>
      <c r="N639" s="157" t="s">
        <v>3191</v>
      </c>
      <c r="O639" s="157">
        <v>0</v>
      </c>
      <c r="P639" s="205"/>
      <c r="Q639" s="205"/>
      <c r="R639" s="205"/>
      <c r="S639" s="206"/>
    </row>
    <row r="640" spans="1:19" ht="29.1" customHeight="1">
      <c r="A640" s="166">
        <v>636</v>
      </c>
      <c r="B640" s="206"/>
      <c r="C640" s="206"/>
      <c r="D640" s="206"/>
      <c r="E640" s="206"/>
      <c r="F640" s="166" t="s">
        <v>3226</v>
      </c>
      <c r="G640" s="206" t="s">
        <v>3217</v>
      </c>
      <c r="H640" s="158" t="s">
        <v>755</v>
      </c>
      <c r="I640" s="155" t="s">
        <v>54</v>
      </c>
      <c r="J640" s="201">
        <v>26</v>
      </c>
      <c r="K640" s="201">
        <v>26</v>
      </c>
      <c r="L640" s="128">
        <v>6870</v>
      </c>
      <c r="M640" s="199">
        <f t="shared" si="9"/>
        <v>178620</v>
      </c>
      <c r="N640" s="157" t="s">
        <v>3191</v>
      </c>
      <c r="O640" s="157">
        <v>0</v>
      </c>
      <c r="P640" s="205"/>
      <c r="Q640" s="205"/>
      <c r="R640" s="205"/>
      <c r="S640" s="206"/>
    </row>
    <row r="641" spans="1:19" ht="29.1" customHeight="1">
      <c r="A641" s="166">
        <v>637</v>
      </c>
      <c r="B641" s="206"/>
      <c r="C641" s="206"/>
      <c r="D641" s="206"/>
      <c r="E641" s="206"/>
      <c r="F641" s="166" t="s">
        <v>3226</v>
      </c>
      <c r="G641" s="206" t="s">
        <v>3217</v>
      </c>
      <c r="H641" s="158" t="s">
        <v>738</v>
      </c>
      <c r="I641" s="155" t="s">
        <v>54</v>
      </c>
      <c r="J641" s="201">
        <v>401</v>
      </c>
      <c r="K641" s="201">
        <v>220</v>
      </c>
      <c r="L641" s="128">
        <v>5030</v>
      </c>
      <c r="M641" s="199">
        <f t="shared" si="9"/>
        <v>1106600</v>
      </c>
      <c r="N641" s="157" t="s">
        <v>2343</v>
      </c>
      <c r="O641" s="157">
        <v>919</v>
      </c>
      <c r="P641" s="205"/>
      <c r="Q641" s="205"/>
      <c r="R641" s="205"/>
      <c r="S641" s="206"/>
    </row>
    <row r="642" spans="1:19" ht="29.1" customHeight="1">
      <c r="A642" s="166">
        <v>638</v>
      </c>
      <c r="B642" s="206"/>
      <c r="C642" s="206"/>
      <c r="D642" s="206"/>
      <c r="E642" s="206"/>
      <c r="F642" s="166" t="s">
        <v>3226</v>
      </c>
      <c r="G642" s="206" t="s">
        <v>3217</v>
      </c>
      <c r="H642" s="158" t="s">
        <v>739</v>
      </c>
      <c r="I642" s="155" t="s">
        <v>54</v>
      </c>
      <c r="J642" s="201">
        <v>220</v>
      </c>
      <c r="K642" s="201">
        <v>220</v>
      </c>
      <c r="L642" s="128">
        <v>1050</v>
      </c>
      <c r="M642" s="199">
        <f t="shared" si="9"/>
        <v>231000</v>
      </c>
      <c r="N642" s="157" t="s">
        <v>3191</v>
      </c>
      <c r="O642" s="157">
        <v>0</v>
      </c>
      <c r="P642" s="205"/>
      <c r="Q642" s="205"/>
      <c r="R642" s="205"/>
      <c r="S642" s="206"/>
    </row>
    <row r="643" spans="1:19" ht="29.1" customHeight="1">
      <c r="A643" s="166">
        <v>639</v>
      </c>
      <c r="B643" s="206"/>
      <c r="C643" s="206"/>
      <c r="D643" s="206"/>
      <c r="E643" s="206"/>
      <c r="F643" s="166" t="s">
        <v>3226</v>
      </c>
      <c r="G643" s="206" t="s">
        <v>3217</v>
      </c>
      <c r="H643" s="158" t="s">
        <v>737</v>
      </c>
      <c r="I643" s="155" t="s">
        <v>119</v>
      </c>
      <c r="J643" s="201">
        <v>139</v>
      </c>
      <c r="K643" s="201">
        <v>139</v>
      </c>
      <c r="L643" s="128">
        <v>1050</v>
      </c>
      <c r="M643" s="199">
        <f t="shared" si="9"/>
        <v>145950</v>
      </c>
      <c r="N643" s="157" t="s">
        <v>2342</v>
      </c>
      <c r="O643" s="157">
        <v>895</v>
      </c>
      <c r="P643" s="205"/>
      <c r="Q643" s="205"/>
      <c r="R643" s="205"/>
      <c r="S643" s="206"/>
    </row>
    <row r="644" spans="1:19" ht="29.1" customHeight="1">
      <c r="A644" s="166">
        <v>640</v>
      </c>
      <c r="B644" s="206"/>
      <c r="C644" s="206"/>
      <c r="D644" s="206"/>
      <c r="E644" s="206"/>
      <c r="F644" s="166" t="s">
        <v>3226</v>
      </c>
      <c r="G644" s="206" t="s">
        <v>3217</v>
      </c>
      <c r="H644" s="158" t="s">
        <v>741</v>
      </c>
      <c r="I644" s="155" t="s">
        <v>54</v>
      </c>
      <c r="J644" s="201">
        <v>171</v>
      </c>
      <c r="K644" s="201">
        <v>61</v>
      </c>
      <c r="L644" s="128">
        <v>1050</v>
      </c>
      <c r="M644" s="199">
        <f t="shared" si="9"/>
        <v>64050</v>
      </c>
      <c r="N644" s="157" t="s">
        <v>3191</v>
      </c>
      <c r="O644" s="157">
        <v>0</v>
      </c>
      <c r="P644" s="205"/>
      <c r="Q644" s="205"/>
      <c r="R644" s="205"/>
      <c r="S644" s="206"/>
    </row>
    <row r="645" spans="1:19" ht="29.1" customHeight="1">
      <c r="A645" s="166">
        <v>641</v>
      </c>
      <c r="B645" s="206"/>
      <c r="C645" s="206"/>
      <c r="D645" s="206"/>
      <c r="E645" s="206"/>
      <c r="F645" s="166" t="s">
        <v>3226</v>
      </c>
      <c r="G645" s="206" t="s">
        <v>3217</v>
      </c>
      <c r="H645" s="158" t="s">
        <v>740</v>
      </c>
      <c r="I645" s="155" t="s">
        <v>119</v>
      </c>
      <c r="J645" s="201">
        <v>69</v>
      </c>
      <c r="K645" s="201">
        <v>69</v>
      </c>
      <c r="L645" s="128">
        <v>1050</v>
      </c>
      <c r="M645" s="199">
        <f t="shared" ref="M645:M708" si="10">K645*L645</f>
        <v>72450</v>
      </c>
      <c r="N645" s="157" t="s">
        <v>3191</v>
      </c>
      <c r="O645" s="157">
        <v>0</v>
      </c>
      <c r="P645" s="205"/>
      <c r="Q645" s="205"/>
      <c r="R645" s="205"/>
      <c r="S645" s="206"/>
    </row>
    <row r="646" spans="1:19" ht="29.1" customHeight="1">
      <c r="A646" s="166">
        <v>642</v>
      </c>
      <c r="B646" s="206"/>
      <c r="C646" s="206"/>
      <c r="D646" s="206"/>
      <c r="E646" s="206"/>
      <c r="F646" s="166" t="s">
        <v>3226</v>
      </c>
      <c r="G646" s="206" t="s">
        <v>3217</v>
      </c>
      <c r="H646" s="158" t="s">
        <v>746</v>
      </c>
      <c r="I646" s="155" t="s">
        <v>119</v>
      </c>
      <c r="J646" s="201">
        <v>370</v>
      </c>
      <c r="K646" s="201">
        <v>370</v>
      </c>
      <c r="L646" s="128">
        <v>1120</v>
      </c>
      <c r="M646" s="199">
        <f t="shared" si="10"/>
        <v>414400</v>
      </c>
      <c r="N646" s="157" t="s">
        <v>3191</v>
      </c>
      <c r="O646" s="157">
        <v>0</v>
      </c>
      <c r="P646" s="205"/>
      <c r="Q646" s="205"/>
      <c r="R646" s="205"/>
      <c r="S646" s="206"/>
    </row>
    <row r="647" spans="1:19" ht="29.1" customHeight="1">
      <c r="A647" s="166">
        <v>643</v>
      </c>
      <c r="B647" s="206"/>
      <c r="C647" s="206"/>
      <c r="D647" s="206"/>
      <c r="E647" s="206"/>
      <c r="F647" s="166" t="s">
        <v>3226</v>
      </c>
      <c r="G647" s="206" t="s">
        <v>3217</v>
      </c>
      <c r="H647" s="158" t="s">
        <v>743</v>
      </c>
      <c r="I647" s="155" t="s">
        <v>119</v>
      </c>
      <c r="J647" s="201">
        <v>347</v>
      </c>
      <c r="K647" s="201">
        <v>347</v>
      </c>
      <c r="L647" s="128">
        <v>1120</v>
      </c>
      <c r="M647" s="199">
        <f t="shared" si="10"/>
        <v>388640</v>
      </c>
      <c r="N647" s="157" t="s">
        <v>3191</v>
      </c>
      <c r="O647" s="157">
        <v>0</v>
      </c>
      <c r="P647" s="205"/>
      <c r="Q647" s="205"/>
      <c r="R647" s="205"/>
      <c r="S647" s="206"/>
    </row>
    <row r="648" spans="1:19" ht="29.1" customHeight="1">
      <c r="A648" s="166">
        <v>644</v>
      </c>
      <c r="B648" s="206"/>
      <c r="C648" s="206"/>
      <c r="D648" s="206"/>
      <c r="E648" s="206"/>
      <c r="F648" s="166" t="s">
        <v>3226</v>
      </c>
      <c r="G648" s="206" t="s">
        <v>3217</v>
      </c>
      <c r="H648" s="158" t="s">
        <v>744</v>
      </c>
      <c r="I648" s="155" t="s">
        <v>55</v>
      </c>
      <c r="J648" s="201">
        <v>192</v>
      </c>
      <c r="K648" s="201">
        <v>192</v>
      </c>
      <c r="L648" s="128">
        <v>1120</v>
      </c>
      <c r="M648" s="199">
        <f t="shared" si="10"/>
        <v>215040</v>
      </c>
      <c r="N648" s="157" t="s">
        <v>3191</v>
      </c>
      <c r="O648" s="157">
        <v>0</v>
      </c>
      <c r="P648" s="205"/>
      <c r="Q648" s="205"/>
      <c r="R648" s="205"/>
      <c r="S648" s="206"/>
    </row>
    <row r="649" spans="1:19" ht="29.1" customHeight="1">
      <c r="A649" s="166">
        <v>645</v>
      </c>
      <c r="B649" s="206"/>
      <c r="C649" s="206"/>
      <c r="D649" s="206"/>
      <c r="E649" s="206"/>
      <c r="F649" s="166" t="s">
        <v>3226</v>
      </c>
      <c r="G649" s="206" t="s">
        <v>3217</v>
      </c>
      <c r="H649" s="158" t="s">
        <v>689</v>
      </c>
      <c r="I649" s="155" t="s">
        <v>109</v>
      </c>
      <c r="J649" s="201">
        <v>3700</v>
      </c>
      <c r="K649" s="201">
        <v>3179</v>
      </c>
      <c r="L649" s="128">
        <v>1180</v>
      </c>
      <c r="M649" s="199">
        <f t="shared" si="10"/>
        <v>3751220</v>
      </c>
      <c r="N649" s="157" t="s">
        <v>2325</v>
      </c>
      <c r="O649" s="157" t="s">
        <v>2326</v>
      </c>
      <c r="P649" s="205"/>
      <c r="Q649" s="205"/>
      <c r="R649" s="205"/>
      <c r="S649" s="206"/>
    </row>
    <row r="650" spans="1:19" ht="29.1" customHeight="1">
      <c r="A650" s="166">
        <v>646</v>
      </c>
      <c r="B650" s="206"/>
      <c r="C650" s="206"/>
      <c r="D650" s="206"/>
      <c r="E650" s="206"/>
      <c r="F650" s="166" t="s">
        <v>3226</v>
      </c>
      <c r="G650" s="206" t="s">
        <v>3217</v>
      </c>
      <c r="H650" s="158" t="s">
        <v>687</v>
      </c>
      <c r="I650" s="155" t="s">
        <v>55</v>
      </c>
      <c r="J650" s="201">
        <v>179</v>
      </c>
      <c r="K650" s="201">
        <v>35</v>
      </c>
      <c r="L650" s="128">
        <v>1410</v>
      </c>
      <c r="M650" s="199">
        <f t="shared" si="10"/>
        <v>49350</v>
      </c>
      <c r="N650" s="157" t="s">
        <v>3191</v>
      </c>
      <c r="O650" s="157">
        <v>0</v>
      </c>
      <c r="P650" s="205"/>
      <c r="Q650" s="205"/>
      <c r="R650" s="205"/>
      <c r="S650" s="206"/>
    </row>
    <row r="651" spans="1:19" ht="29.1" customHeight="1">
      <c r="A651" s="166">
        <v>647</v>
      </c>
      <c r="B651" s="206"/>
      <c r="C651" s="206"/>
      <c r="D651" s="206"/>
      <c r="E651" s="206"/>
      <c r="F651" s="166" t="s">
        <v>3226</v>
      </c>
      <c r="G651" s="206" t="s">
        <v>3217</v>
      </c>
      <c r="H651" s="158" t="s">
        <v>820</v>
      </c>
      <c r="I651" s="155" t="s">
        <v>119</v>
      </c>
      <c r="J651" s="201">
        <v>1574</v>
      </c>
      <c r="K651" s="201">
        <v>80</v>
      </c>
      <c r="L651" s="128">
        <v>1120</v>
      </c>
      <c r="M651" s="199">
        <f t="shared" si="10"/>
        <v>89600</v>
      </c>
      <c r="N651" s="157" t="s">
        <v>3191</v>
      </c>
      <c r="O651" s="157">
        <v>0</v>
      </c>
      <c r="P651" s="205"/>
      <c r="Q651" s="205"/>
      <c r="R651" s="205"/>
      <c r="S651" s="206"/>
    </row>
    <row r="652" spans="1:19" ht="29.1" customHeight="1">
      <c r="A652" s="166">
        <v>648</v>
      </c>
      <c r="B652" s="206"/>
      <c r="C652" s="206"/>
      <c r="D652" s="206"/>
      <c r="E652" s="206"/>
      <c r="F652" s="166" t="s">
        <v>3226</v>
      </c>
      <c r="G652" s="206" t="s">
        <v>3217</v>
      </c>
      <c r="H652" s="158" t="s">
        <v>688</v>
      </c>
      <c r="I652" s="155" t="s">
        <v>54</v>
      </c>
      <c r="J652" s="201">
        <v>122</v>
      </c>
      <c r="K652" s="201">
        <v>121</v>
      </c>
      <c r="L652" s="128">
        <v>4300</v>
      </c>
      <c r="M652" s="199">
        <f t="shared" si="10"/>
        <v>520300</v>
      </c>
      <c r="N652" s="157" t="s">
        <v>2328</v>
      </c>
      <c r="O652" s="157">
        <v>0</v>
      </c>
      <c r="P652" s="205"/>
      <c r="Q652" s="205"/>
      <c r="R652" s="205"/>
      <c r="S652" s="206"/>
    </row>
    <row r="653" spans="1:19" ht="29.1" customHeight="1">
      <c r="A653" s="166">
        <v>649</v>
      </c>
      <c r="B653" s="206"/>
      <c r="C653" s="206"/>
      <c r="D653" s="206"/>
      <c r="E653" s="206"/>
      <c r="F653" s="166" t="s">
        <v>3226</v>
      </c>
      <c r="G653" s="206" t="s">
        <v>3217</v>
      </c>
      <c r="H653" s="158" t="s">
        <v>844</v>
      </c>
      <c r="I653" s="155" t="s">
        <v>55</v>
      </c>
      <c r="J653" s="201">
        <v>33.700000000000003</v>
      </c>
      <c r="K653" s="201">
        <v>33.700000000000003</v>
      </c>
      <c r="L653" s="128">
        <v>1450</v>
      </c>
      <c r="M653" s="199">
        <f t="shared" si="10"/>
        <v>48865.000000000007</v>
      </c>
      <c r="N653" s="157" t="s">
        <v>3191</v>
      </c>
      <c r="O653" s="157">
        <v>0</v>
      </c>
      <c r="P653" s="205"/>
      <c r="Q653" s="205"/>
      <c r="R653" s="205"/>
      <c r="S653" s="206"/>
    </row>
    <row r="654" spans="1:19" ht="29.1" customHeight="1">
      <c r="A654" s="166">
        <v>650</v>
      </c>
      <c r="B654" s="206"/>
      <c r="C654" s="206"/>
      <c r="D654" s="206"/>
      <c r="E654" s="206"/>
      <c r="F654" s="166" t="s">
        <v>3226</v>
      </c>
      <c r="G654" s="206" t="s">
        <v>3217</v>
      </c>
      <c r="H654" s="158" t="s">
        <v>3110</v>
      </c>
      <c r="I654" s="155" t="s">
        <v>37</v>
      </c>
      <c r="J654" s="201">
        <v>4873</v>
      </c>
      <c r="K654" s="201">
        <v>333</v>
      </c>
      <c r="L654" s="128">
        <v>1450</v>
      </c>
      <c r="M654" s="199">
        <f t="shared" si="10"/>
        <v>482850</v>
      </c>
      <c r="N654" s="157" t="s">
        <v>1821</v>
      </c>
      <c r="O654" s="157">
        <v>0</v>
      </c>
      <c r="P654" s="205"/>
      <c r="Q654" s="205"/>
      <c r="R654" s="205"/>
      <c r="S654" s="206"/>
    </row>
    <row r="655" spans="1:19" ht="29.1" customHeight="1">
      <c r="A655" s="166">
        <v>651</v>
      </c>
      <c r="B655" s="206"/>
      <c r="C655" s="206"/>
      <c r="D655" s="206"/>
      <c r="E655" s="206"/>
      <c r="F655" s="166" t="s">
        <v>3226</v>
      </c>
      <c r="G655" s="206" t="s">
        <v>3217</v>
      </c>
      <c r="H655" s="158" t="s">
        <v>842</v>
      </c>
      <c r="I655" s="155" t="s">
        <v>55</v>
      </c>
      <c r="J655" s="201">
        <v>16</v>
      </c>
      <c r="K655" s="201">
        <v>16</v>
      </c>
      <c r="L655" s="128">
        <v>5400</v>
      </c>
      <c r="M655" s="199">
        <f t="shared" si="10"/>
        <v>86400</v>
      </c>
      <c r="N655" s="157" t="s">
        <v>2391</v>
      </c>
      <c r="O655" s="157" t="s">
        <v>2168</v>
      </c>
      <c r="P655" s="205"/>
      <c r="Q655" s="205"/>
      <c r="R655" s="205"/>
      <c r="S655" s="206"/>
    </row>
    <row r="656" spans="1:19" ht="29.1" customHeight="1">
      <c r="A656" s="166">
        <v>652</v>
      </c>
      <c r="B656" s="206"/>
      <c r="C656" s="206"/>
      <c r="D656" s="206"/>
      <c r="E656" s="206"/>
      <c r="F656" s="166" t="s">
        <v>3226</v>
      </c>
      <c r="G656" s="206" t="s">
        <v>3217</v>
      </c>
      <c r="H656" s="158" t="s">
        <v>696</v>
      </c>
      <c r="I656" s="155" t="s">
        <v>55</v>
      </c>
      <c r="J656" s="201">
        <v>320</v>
      </c>
      <c r="K656" s="201">
        <v>320</v>
      </c>
      <c r="L656" s="128">
        <v>1780</v>
      </c>
      <c r="M656" s="199">
        <f t="shared" si="10"/>
        <v>569600</v>
      </c>
      <c r="N656" s="157" t="s">
        <v>3191</v>
      </c>
      <c r="O656" s="157">
        <v>0</v>
      </c>
      <c r="P656" s="205"/>
      <c r="Q656" s="205"/>
      <c r="R656" s="205"/>
      <c r="S656" s="206"/>
    </row>
    <row r="657" spans="1:19" ht="29.1" customHeight="1">
      <c r="A657" s="166">
        <v>653</v>
      </c>
      <c r="B657" s="206"/>
      <c r="C657" s="206"/>
      <c r="D657" s="206"/>
      <c r="E657" s="206"/>
      <c r="F657" s="166" t="s">
        <v>3226</v>
      </c>
      <c r="G657" s="206" t="s">
        <v>3217</v>
      </c>
      <c r="H657" s="158" t="s">
        <v>695</v>
      </c>
      <c r="I657" s="155" t="s">
        <v>55</v>
      </c>
      <c r="J657" s="201">
        <v>131</v>
      </c>
      <c r="K657" s="201">
        <v>131</v>
      </c>
      <c r="L657" s="128">
        <v>1780</v>
      </c>
      <c r="M657" s="199">
        <f t="shared" si="10"/>
        <v>233180</v>
      </c>
      <c r="N657" s="157" t="s">
        <v>3191</v>
      </c>
      <c r="O657" s="157">
        <v>0</v>
      </c>
      <c r="P657" s="205"/>
      <c r="Q657" s="205"/>
      <c r="R657" s="205"/>
      <c r="S657" s="206"/>
    </row>
    <row r="658" spans="1:19" ht="29.1" customHeight="1">
      <c r="A658" s="166">
        <v>654</v>
      </c>
      <c r="B658" s="206"/>
      <c r="C658" s="206"/>
      <c r="D658" s="206"/>
      <c r="E658" s="206"/>
      <c r="F658" s="166" t="s">
        <v>3226</v>
      </c>
      <c r="G658" s="206" t="s">
        <v>3217</v>
      </c>
      <c r="H658" s="158" t="s">
        <v>819</v>
      </c>
      <c r="I658" s="155" t="s">
        <v>119</v>
      </c>
      <c r="J658" s="201">
        <v>247</v>
      </c>
      <c r="K658" s="201">
        <v>28</v>
      </c>
      <c r="L658" s="128">
        <v>1780</v>
      </c>
      <c r="M658" s="199">
        <f t="shared" si="10"/>
        <v>49840</v>
      </c>
      <c r="N658" s="157" t="s">
        <v>3191</v>
      </c>
      <c r="O658" s="157">
        <v>0</v>
      </c>
      <c r="P658" s="205"/>
      <c r="Q658" s="205"/>
      <c r="R658" s="205"/>
      <c r="S658" s="206"/>
    </row>
    <row r="659" spans="1:19" ht="29.1" customHeight="1">
      <c r="A659" s="166">
        <v>655</v>
      </c>
      <c r="B659" s="206"/>
      <c r="C659" s="206"/>
      <c r="D659" s="206"/>
      <c r="E659" s="206"/>
      <c r="F659" s="166" t="s">
        <v>3226</v>
      </c>
      <c r="G659" s="206" t="s">
        <v>3217</v>
      </c>
      <c r="H659" s="158" t="s">
        <v>698</v>
      </c>
      <c r="I659" s="155" t="s">
        <v>55</v>
      </c>
      <c r="J659" s="201">
        <v>228</v>
      </c>
      <c r="K659" s="201">
        <v>171</v>
      </c>
      <c r="L659" s="128">
        <v>1780</v>
      </c>
      <c r="M659" s="199">
        <f t="shared" si="10"/>
        <v>304380</v>
      </c>
      <c r="N659" s="157" t="s">
        <v>3191</v>
      </c>
      <c r="O659" s="157">
        <v>0</v>
      </c>
      <c r="P659" s="205"/>
      <c r="Q659" s="205"/>
      <c r="R659" s="205"/>
      <c r="S659" s="206"/>
    </row>
    <row r="660" spans="1:19" ht="29.1" customHeight="1">
      <c r="A660" s="166">
        <v>656</v>
      </c>
      <c r="B660" s="206"/>
      <c r="C660" s="206"/>
      <c r="D660" s="206"/>
      <c r="E660" s="206"/>
      <c r="F660" s="166" t="s">
        <v>3226</v>
      </c>
      <c r="G660" s="206" t="s">
        <v>3217</v>
      </c>
      <c r="H660" s="158" t="s">
        <v>699</v>
      </c>
      <c r="I660" s="155" t="s">
        <v>55</v>
      </c>
      <c r="J660" s="201">
        <v>110</v>
      </c>
      <c r="K660" s="201">
        <v>71</v>
      </c>
      <c r="L660" s="128">
        <v>1780</v>
      </c>
      <c r="M660" s="199">
        <f t="shared" si="10"/>
        <v>126380</v>
      </c>
      <c r="N660" s="157" t="s">
        <v>3191</v>
      </c>
      <c r="O660" s="157">
        <v>0</v>
      </c>
      <c r="P660" s="205"/>
      <c r="Q660" s="205"/>
      <c r="R660" s="205"/>
      <c r="S660" s="206"/>
    </row>
    <row r="661" spans="1:19" ht="29.1" customHeight="1">
      <c r="A661" s="166">
        <v>657</v>
      </c>
      <c r="B661" s="206"/>
      <c r="C661" s="206"/>
      <c r="D661" s="206"/>
      <c r="E661" s="206"/>
      <c r="F661" s="166" t="s">
        <v>3226</v>
      </c>
      <c r="G661" s="206" t="s">
        <v>3217</v>
      </c>
      <c r="H661" s="158" t="s">
        <v>700</v>
      </c>
      <c r="I661" s="155" t="s">
        <v>55</v>
      </c>
      <c r="J661" s="201">
        <v>216</v>
      </c>
      <c r="K661" s="201">
        <v>116</v>
      </c>
      <c r="L661" s="128">
        <v>1780</v>
      </c>
      <c r="M661" s="199">
        <f t="shared" si="10"/>
        <v>206480</v>
      </c>
      <c r="N661" s="157" t="s">
        <v>3191</v>
      </c>
      <c r="O661" s="157">
        <v>0</v>
      </c>
      <c r="P661" s="205"/>
      <c r="Q661" s="205"/>
      <c r="R661" s="205"/>
      <c r="S661" s="206"/>
    </row>
    <row r="662" spans="1:19" ht="29.1" customHeight="1">
      <c r="A662" s="166">
        <v>658</v>
      </c>
      <c r="B662" s="206"/>
      <c r="C662" s="206"/>
      <c r="D662" s="206"/>
      <c r="E662" s="206"/>
      <c r="F662" s="166" t="s">
        <v>3226</v>
      </c>
      <c r="G662" s="206" t="s">
        <v>3217</v>
      </c>
      <c r="H662" s="158" t="s">
        <v>701</v>
      </c>
      <c r="I662" s="155" t="s">
        <v>55</v>
      </c>
      <c r="J662" s="201">
        <v>56</v>
      </c>
      <c r="K662" s="201">
        <v>2</v>
      </c>
      <c r="L662" s="128">
        <v>1450</v>
      </c>
      <c r="M662" s="199">
        <f t="shared" si="10"/>
        <v>2900</v>
      </c>
      <c r="N662" s="157" t="s">
        <v>3191</v>
      </c>
      <c r="O662" s="157">
        <v>0</v>
      </c>
      <c r="P662" s="205"/>
      <c r="Q662" s="205"/>
      <c r="R662" s="205"/>
      <c r="S662" s="206"/>
    </row>
    <row r="663" spans="1:19" ht="29.1" customHeight="1">
      <c r="A663" s="166">
        <v>659</v>
      </c>
      <c r="B663" s="206"/>
      <c r="C663" s="206"/>
      <c r="D663" s="206"/>
      <c r="E663" s="206"/>
      <c r="F663" s="166" t="s">
        <v>3226</v>
      </c>
      <c r="G663" s="206" t="s">
        <v>3217</v>
      </c>
      <c r="H663" s="158" t="s">
        <v>702</v>
      </c>
      <c r="I663" s="155" t="s">
        <v>54</v>
      </c>
      <c r="J663" s="201">
        <v>387</v>
      </c>
      <c r="K663" s="201">
        <v>182</v>
      </c>
      <c r="L663" s="128">
        <v>1780</v>
      </c>
      <c r="M663" s="199">
        <f t="shared" si="10"/>
        <v>323960</v>
      </c>
      <c r="N663" s="157" t="s">
        <v>3191</v>
      </c>
      <c r="O663" s="157">
        <v>0</v>
      </c>
      <c r="P663" s="205"/>
      <c r="Q663" s="205"/>
      <c r="R663" s="205"/>
      <c r="S663" s="206"/>
    </row>
    <row r="664" spans="1:19" ht="29.1" customHeight="1">
      <c r="A664" s="166">
        <v>660</v>
      </c>
      <c r="B664" s="206"/>
      <c r="C664" s="206"/>
      <c r="D664" s="206"/>
      <c r="E664" s="206"/>
      <c r="F664" s="166" t="s">
        <v>3226</v>
      </c>
      <c r="G664" s="206" t="s">
        <v>3217</v>
      </c>
      <c r="H664" s="158" t="s">
        <v>3115</v>
      </c>
      <c r="I664" s="155" t="s">
        <v>37</v>
      </c>
      <c r="J664" s="201">
        <v>2748</v>
      </c>
      <c r="K664" s="201">
        <v>234</v>
      </c>
      <c r="L664" s="128">
        <v>1450</v>
      </c>
      <c r="M664" s="199">
        <f t="shared" si="10"/>
        <v>339300</v>
      </c>
      <c r="N664" s="157" t="s">
        <v>3191</v>
      </c>
      <c r="O664" s="157">
        <v>0</v>
      </c>
      <c r="P664" s="205"/>
      <c r="Q664" s="205"/>
      <c r="R664" s="205"/>
      <c r="S664" s="206"/>
    </row>
    <row r="665" spans="1:19" ht="29.1" customHeight="1">
      <c r="A665" s="166">
        <v>661</v>
      </c>
      <c r="B665" s="206"/>
      <c r="C665" s="206"/>
      <c r="D665" s="206"/>
      <c r="E665" s="206"/>
      <c r="F665" s="166" t="s">
        <v>3226</v>
      </c>
      <c r="G665" s="206" t="s">
        <v>3217</v>
      </c>
      <c r="H665" s="158" t="s">
        <v>694</v>
      </c>
      <c r="I665" s="155" t="s">
        <v>54</v>
      </c>
      <c r="J665" s="201">
        <v>450</v>
      </c>
      <c r="K665" s="201">
        <v>230</v>
      </c>
      <c r="L665" s="128">
        <v>1780</v>
      </c>
      <c r="M665" s="199">
        <f t="shared" si="10"/>
        <v>409400</v>
      </c>
      <c r="N665" s="157" t="s">
        <v>1820</v>
      </c>
      <c r="O665" s="157">
        <v>0</v>
      </c>
      <c r="P665" s="205"/>
      <c r="Q665" s="205"/>
      <c r="R665" s="205"/>
      <c r="S665" s="206"/>
    </row>
    <row r="666" spans="1:19" ht="29.1" customHeight="1">
      <c r="A666" s="166">
        <v>662</v>
      </c>
      <c r="B666" s="206"/>
      <c r="C666" s="206"/>
      <c r="D666" s="206"/>
      <c r="E666" s="206"/>
      <c r="F666" s="166" t="s">
        <v>3226</v>
      </c>
      <c r="G666" s="206" t="s">
        <v>3217</v>
      </c>
      <c r="H666" s="158" t="s">
        <v>3114</v>
      </c>
      <c r="I666" s="155" t="s">
        <v>45</v>
      </c>
      <c r="J666" s="201">
        <v>1505.6</v>
      </c>
      <c r="K666" s="201">
        <v>819</v>
      </c>
      <c r="L666" s="128">
        <v>1780</v>
      </c>
      <c r="M666" s="199">
        <f t="shared" si="10"/>
        <v>1457820</v>
      </c>
      <c r="N666" s="157" t="s">
        <v>1821</v>
      </c>
      <c r="O666" s="157">
        <v>0</v>
      </c>
      <c r="P666" s="205"/>
      <c r="Q666" s="205"/>
      <c r="R666" s="205"/>
      <c r="S666" s="206"/>
    </row>
    <row r="667" spans="1:19" ht="29.1" customHeight="1">
      <c r="A667" s="166">
        <v>663</v>
      </c>
      <c r="B667" s="206"/>
      <c r="C667" s="206"/>
      <c r="D667" s="206"/>
      <c r="E667" s="206"/>
      <c r="F667" s="166" t="s">
        <v>3226</v>
      </c>
      <c r="G667" s="206" t="s">
        <v>3217</v>
      </c>
      <c r="H667" s="158" t="s">
        <v>728</v>
      </c>
      <c r="I667" s="155" t="s">
        <v>54</v>
      </c>
      <c r="J667" s="201">
        <v>100</v>
      </c>
      <c r="K667" s="201">
        <v>100</v>
      </c>
      <c r="L667" s="128">
        <v>1710</v>
      </c>
      <c r="M667" s="199">
        <f t="shared" si="10"/>
        <v>171000</v>
      </c>
      <c r="N667" s="157" t="s">
        <v>3191</v>
      </c>
      <c r="O667" s="157">
        <v>0</v>
      </c>
      <c r="P667" s="205"/>
      <c r="Q667" s="205"/>
      <c r="R667" s="205"/>
      <c r="S667" s="206"/>
    </row>
    <row r="668" spans="1:19" ht="29.1" customHeight="1">
      <c r="A668" s="166">
        <v>664</v>
      </c>
      <c r="B668" s="206"/>
      <c r="C668" s="206"/>
      <c r="D668" s="206"/>
      <c r="E668" s="206"/>
      <c r="F668" s="166" t="s">
        <v>3226</v>
      </c>
      <c r="G668" s="206" t="s">
        <v>3217</v>
      </c>
      <c r="H668" s="158" t="s">
        <v>727</v>
      </c>
      <c r="I668" s="155" t="s">
        <v>54</v>
      </c>
      <c r="J668" s="201">
        <v>90</v>
      </c>
      <c r="K668" s="201">
        <v>90</v>
      </c>
      <c r="L668" s="128">
        <v>4440</v>
      </c>
      <c r="M668" s="199">
        <f t="shared" si="10"/>
        <v>399600</v>
      </c>
      <c r="N668" s="157" t="s">
        <v>1841</v>
      </c>
      <c r="O668" s="157" t="s">
        <v>2339</v>
      </c>
      <c r="P668" s="205"/>
      <c r="Q668" s="205"/>
      <c r="R668" s="205"/>
      <c r="S668" s="206"/>
    </row>
    <row r="669" spans="1:19" ht="29.1" customHeight="1">
      <c r="A669" s="166">
        <v>665</v>
      </c>
      <c r="B669" s="206"/>
      <c r="C669" s="206"/>
      <c r="D669" s="206"/>
      <c r="E669" s="206"/>
      <c r="F669" s="166" t="s">
        <v>3226</v>
      </c>
      <c r="G669" s="206" t="s">
        <v>3217</v>
      </c>
      <c r="H669" s="158" t="s">
        <v>726</v>
      </c>
      <c r="I669" s="155" t="s">
        <v>54</v>
      </c>
      <c r="J669" s="201">
        <v>512</v>
      </c>
      <c r="K669" s="201">
        <v>73</v>
      </c>
      <c r="L669" s="128">
        <v>1780</v>
      </c>
      <c r="M669" s="199">
        <f t="shared" si="10"/>
        <v>129940</v>
      </c>
      <c r="N669" s="157" t="s">
        <v>3191</v>
      </c>
      <c r="O669" s="157">
        <v>0</v>
      </c>
      <c r="P669" s="205"/>
      <c r="Q669" s="205"/>
      <c r="R669" s="205"/>
      <c r="S669" s="206"/>
    </row>
    <row r="670" spans="1:19" ht="29.1" customHeight="1">
      <c r="A670" s="166">
        <v>666</v>
      </c>
      <c r="B670" s="206"/>
      <c r="C670" s="206"/>
      <c r="D670" s="206"/>
      <c r="E670" s="206"/>
      <c r="F670" s="166" t="s">
        <v>3226</v>
      </c>
      <c r="G670" s="206" t="s">
        <v>3217</v>
      </c>
      <c r="H670" s="158" t="s">
        <v>715</v>
      </c>
      <c r="I670" s="155" t="s">
        <v>54</v>
      </c>
      <c r="J670" s="201">
        <v>233</v>
      </c>
      <c r="K670" s="201">
        <v>233</v>
      </c>
      <c r="L670" s="128">
        <v>5330</v>
      </c>
      <c r="M670" s="199">
        <f t="shared" si="10"/>
        <v>1241890</v>
      </c>
      <c r="N670" s="157" t="s">
        <v>2334</v>
      </c>
      <c r="O670" s="157" t="s">
        <v>2335</v>
      </c>
      <c r="P670" s="205"/>
      <c r="Q670" s="205"/>
      <c r="R670" s="205"/>
      <c r="S670" s="206"/>
    </row>
    <row r="671" spans="1:19" ht="29.1" customHeight="1">
      <c r="A671" s="166">
        <v>667</v>
      </c>
      <c r="B671" s="206"/>
      <c r="C671" s="206"/>
      <c r="D671" s="206"/>
      <c r="E671" s="206"/>
      <c r="F671" s="166" t="s">
        <v>3226</v>
      </c>
      <c r="G671" s="206" t="s">
        <v>3217</v>
      </c>
      <c r="H671" s="158" t="s">
        <v>709</v>
      </c>
      <c r="I671" s="155" t="s">
        <v>54</v>
      </c>
      <c r="J671" s="201">
        <v>138</v>
      </c>
      <c r="K671" s="201">
        <v>138</v>
      </c>
      <c r="L671" s="128">
        <v>5330</v>
      </c>
      <c r="M671" s="199">
        <f t="shared" si="10"/>
        <v>735540</v>
      </c>
      <c r="N671" s="157" t="s">
        <v>1965</v>
      </c>
      <c r="O671" s="157" t="s">
        <v>2333</v>
      </c>
      <c r="P671" s="205"/>
      <c r="Q671" s="205"/>
      <c r="R671" s="205"/>
      <c r="S671" s="206"/>
    </row>
    <row r="672" spans="1:19" ht="29.1" customHeight="1">
      <c r="A672" s="166">
        <v>668</v>
      </c>
      <c r="B672" s="206"/>
      <c r="C672" s="206"/>
      <c r="D672" s="206"/>
      <c r="E672" s="206"/>
      <c r="F672" s="166" t="s">
        <v>3226</v>
      </c>
      <c r="G672" s="206" t="s">
        <v>3217</v>
      </c>
      <c r="H672" s="158" t="s">
        <v>712</v>
      </c>
      <c r="I672" s="155" t="s">
        <v>54</v>
      </c>
      <c r="J672" s="201">
        <v>93</v>
      </c>
      <c r="K672" s="201">
        <v>93</v>
      </c>
      <c r="L672" s="128">
        <v>1120</v>
      </c>
      <c r="M672" s="199">
        <f t="shared" si="10"/>
        <v>104160</v>
      </c>
      <c r="N672" s="157" t="s">
        <v>3191</v>
      </c>
      <c r="O672" s="157">
        <v>0</v>
      </c>
      <c r="P672" s="205"/>
      <c r="Q672" s="205"/>
      <c r="R672" s="205"/>
      <c r="S672" s="206"/>
    </row>
    <row r="673" spans="1:19" ht="29.1" customHeight="1">
      <c r="A673" s="166">
        <v>669</v>
      </c>
      <c r="B673" s="206"/>
      <c r="C673" s="206"/>
      <c r="D673" s="206"/>
      <c r="E673" s="206"/>
      <c r="F673" s="166" t="s">
        <v>3226</v>
      </c>
      <c r="G673" s="206" t="s">
        <v>3217</v>
      </c>
      <c r="H673" s="158" t="s">
        <v>693</v>
      </c>
      <c r="I673" s="155" t="s">
        <v>119</v>
      </c>
      <c r="J673" s="201">
        <v>433</v>
      </c>
      <c r="K673" s="201">
        <v>46</v>
      </c>
      <c r="L673" s="128">
        <v>1780</v>
      </c>
      <c r="M673" s="199">
        <f t="shared" si="10"/>
        <v>81880</v>
      </c>
      <c r="N673" s="157" t="s">
        <v>3179</v>
      </c>
      <c r="O673" s="157">
        <v>0</v>
      </c>
      <c r="P673" s="205"/>
      <c r="Q673" s="205"/>
      <c r="R673" s="205"/>
      <c r="S673" s="206"/>
    </row>
    <row r="674" spans="1:19" ht="29.1" customHeight="1">
      <c r="A674" s="166">
        <v>670</v>
      </c>
      <c r="B674" s="206"/>
      <c r="C674" s="206"/>
      <c r="D674" s="206"/>
      <c r="E674" s="206"/>
      <c r="F674" s="166" t="s">
        <v>3226</v>
      </c>
      <c r="G674" s="206" t="s">
        <v>3217</v>
      </c>
      <c r="H674" s="158" t="s">
        <v>725</v>
      </c>
      <c r="I674" s="155" t="s">
        <v>182</v>
      </c>
      <c r="J674" s="201">
        <v>26</v>
      </c>
      <c r="K674" s="201">
        <v>11</v>
      </c>
      <c r="L674" s="128">
        <v>6220</v>
      </c>
      <c r="M674" s="199">
        <f t="shared" si="10"/>
        <v>68420</v>
      </c>
      <c r="N674" s="157" t="s">
        <v>2337</v>
      </c>
      <c r="O674" s="157" t="s">
        <v>2338</v>
      </c>
      <c r="P674" s="205"/>
      <c r="Q674" s="205"/>
      <c r="R674" s="205"/>
      <c r="S674" s="206"/>
    </row>
    <row r="675" spans="1:19" ht="29.1" customHeight="1">
      <c r="A675" s="166">
        <v>671</v>
      </c>
      <c r="B675" s="206"/>
      <c r="C675" s="206"/>
      <c r="D675" s="206"/>
      <c r="E675" s="206"/>
      <c r="F675" s="166" t="s">
        <v>3226</v>
      </c>
      <c r="G675" s="206" t="s">
        <v>3217</v>
      </c>
      <c r="H675" s="158" t="s">
        <v>706</v>
      </c>
      <c r="I675" s="155" t="s">
        <v>119</v>
      </c>
      <c r="J675" s="201">
        <v>753</v>
      </c>
      <c r="K675" s="201">
        <v>645</v>
      </c>
      <c r="L675" s="128">
        <v>1710</v>
      </c>
      <c r="M675" s="199">
        <f t="shared" si="10"/>
        <v>1102950</v>
      </c>
      <c r="N675" s="157" t="s">
        <v>3179</v>
      </c>
      <c r="O675" s="157">
        <v>0</v>
      </c>
      <c r="P675" s="205"/>
      <c r="Q675" s="205"/>
      <c r="R675" s="205"/>
      <c r="S675" s="206"/>
    </row>
    <row r="676" spans="1:19" ht="29.1" customHeight="1">
      <c r="A676" s="166">
        <v>672</v>
      </c>
      <c r="B676" s="206"/>
      <c r="C676" s="206"/>
      <c r="D676" s="206"/>
      <c r="E676" s="206"/>
      <c r="F676" s="166" t="s">
        <v>3226</v>
      </c>
      <c r="G676" s="206" t="s">
        <v>3217</v>
      </c>
      <c r="H676" s="158" t="s">
        <v>717</v>
      </c>
      <c r="I676" s="155" t="s">
        <v>182</v>
      </c>
      <c r="J676" s="201">
        <v>187</v>
      </c>
      <c r="K676" s="201">
        <v>187</v>
      </c>
      <c r="L676" s="128">
        <v>6140</v>
      </c>
      <c r="M676" s="199">
        <f t="shared" si="10"/>
        <v>1148180</v>
      </c>
      <c r="N676" s="157" t="s">
        <v>2337</v>
      </c>
      <c r="O676" s="157">
        <v>792</v>
      </c>
      <c r="P676" s="205"/>
      <c r="Q676" s="205"/>
      <c r="R676" s="205"/>
      <c r="S676" s="206"/>
    </row>
    <row r="677" spans="1:19" ht="29.1" customHeight="1">
      <c r="A677" s="166">
        <v>673</v>
      </c>
      <c r="B677" s="206"/>
      <c r="C677" s="206"/>
      <c r="D677" s="206"/>
      <c r="E677" s="206"/>
      <c r="F677" s="166" t="s">
        <v>3226</v>
      </c>
      <c r="G677" s="206" t="s">
        <v>3217</v>
      </c>
      <c r="H677" s="158" t="s">
        <v>846</v>
      </c>
      <c r="I677" s="155" t="s">
        <v>119</v>
      </c>
      <c r="J677" s="201">
        <v>58</v>
      </c>
      <c r="K677" s="201">
        <v>10</v>
      </c>
      <c r="L677" s="128">
        <v>1780</v>
      </c>
      <c r="M677" s="199">
        <f t="shared" si="10"/>
        <v>17800</v>
      </c>
      <c r="N677" s="157" t="s">
        <v>1821</v>
      </c>
      <c r="O677" s="157">
        <v>0</v>
      </c>
      <c r="P677" s="205"/>
      <c r="Q677" s="205"/>
      <c r="R677" s="205"/>
      <c r="S677" s="206"/>
    </row>
    <row r="678" spans="1:19" ht="29.1" customHeight="1">
      <c r="A678" s="166">
        <v>674</v>
      </c>
      <c r="B678" s="206"/>
      <c r="C678" s="206"/>
      <c r="D678" s="206"/>
      <c r="E678" s="206"/>
      <c r="F678" s="166" t="s">
        <v>3226</v>
      </c>
      <c r="G678" s="206" t="s">
        <v>3217</v>
      </c>
      <c r="H678" s="158" t="s">
        <v>845</v>
      </c>
      <c r="I678" s="155" t="s">
        <v>55</v>
      </c>
      <c r="J678" s="201">
        <v>3205.8</v>
      </c>
      <c r="K678" s="201">
        <v>288</v>
      </c>
      <c r="L678" s="128">
        <v>5400</v>
      </c>
      <c r="M678" s="199">
        <f t="shared" si="10"/>
        <v>1555200</v>
      </c>
      <c r="N678" s="157" t="s">
        <v>2394</v>
      </c>
      <c r="O678" s="157" t="s">
        <v>2395</v>
      </c>
      <c r="P678" s="205"/>
      <c r="Q678" s="205"/>
      <c r="R678" s="205"/>
      <c r="S678" s="206"/>
    </row>
    <row r="679" spans="1:19" ht="29.1" customHeight="1">
      <c r="A679" s="166">
        <v>675</v>
      </c>
      <c r="B679" s="206"/>
      <c r="C679" s="206"/>
      <c r="D679" s="206"/>
      <c r="E679" s="206"/>
      <c r="F679" s="166" t="s">
        <v>3226</v>
      </c>
      <c r="G679" s="206" t="s">
        <v>3217</v>
      </c>
      <c r="H679" s="158" t="s">
        <v>708</v>
      </c>
      <c r="I679" s="155" t="s">
        <v>119</v>
      </c>
      <c r="J679" s="201">
        <v>106</v>
      </c>
      <c r="K679" s="201">
        <v>106</v>
      </c>
      <c r="L679" s="128">
        <v>1710</v>
      </c>
      <c r="M679" s="199">
        <f t="shared" si="10"/>
        <v>181260</v>
      </c>
      <c r="N679" s="157" t="s">
        <v>3181</v>
      </c>
      <c r="O679" s="157">
        <v>0</v>
      </c>
      <c r="P679" s="205"/>
      <c r="Q679" s="205"/>
      <c r="R679" s="205"/>
      <c r="S679" s="206"/>
    </row>
    <row r="680" spans="1:19" ht="29.1" customHeight="1">
      <c r="A680" s="166">
        <v>676</v>
      </c>
      <c r="B680" s="206"/>
      <c r="C680" s="206"/>
      <c r="D680" s="206"/>
      <c r="E680" s="206"/>
      <c r="F680" s="166" t="s">
        <v>3226</v>
      </c>
      <c r="G680" s="206" t="s">
        <v>3217</v>
      </c>
      <c r="H680" s="158" t="s">
        <v>718</v>
      </c>
      <c r="I680" s="155" t="s">
        <v>119</v>
      </c>
      <c r="J680" s="201">
        <v>104</v>
      </c>
      <c r="K680" s="201">
        <v>104</v>
      </c>
      <c r="L680" s="128">
        <v>1710</v>
      </c>
      <c r="M680" s="199">
        <f t="shared" si="10"/>
        <v>177840</v>
      </c>
      <c r="N680" s="157" t="s">
        <v>3181</v>
      </c>
      <c r="O680" s="157">
        <v>0</v>
      </c>
      <c r="P680" s="205"/>
      <c r="Q680" s="205"/>
      <c r="R680" s="205"/>
      <c r="S680" s="206"/>
    </row>
    <row r="681" spans="1:19" ht="29.1" customHeight="1">
      <c r="A681" s="166">
        <v>677</v>
      </c>
      <c r="B681" s="206"/>
      <c r="C681" s="206"/>
      <c r="D681" s="206"/>
      <c r="E681" s="206"/>
      <c r="F681" s="166" t="s">
        <v>3226</v>
      </c>
      <c r="G681" s="206" t="s">
        <v>3217</v>
      </c>
      <c r="H681" s="158" t="s">
        <v>724</v>
      </c>
      <c r="I681" s="155" t="s">
        <v>119</v>
      </c>
      <c r="J681" s="201">
        <v>177</v>
      </c>
      <c r="K681" s="201">
        <v>120</v>
      </c>
      <c r="L681" s="128">
        <v>1780</v>
      </c>
      <c r="M681" s="199">
        <f t="shared" si="10"/>
        <v>213600</v>
      </c>
      <c r="N681" s="157" t="s">
        <v>3181</v>
      </c>
      <c r="O681" s="157">
        <v>0</v>
      </c>
      <c r="P681" s="205"/>
      <c r="Q681" s="205"/>
      <c r="R681" s="205"/>
      <c r="S681" s="206"/>
    </row>
    <row r="682" spans="1:19" ht="29.1" customHeight="1">
      <c r="A682" s="166">
        <v>678</v>
      </c>
      <c r="B682" s="206"/>
      <c r="C682" s="206"/>
      <c r="D682" s="206"/>
      <c r="E682" s="206"/>
      <c r="F682" s="166" t="s">
        <v>3226</v>
      </c>
      <c r="G682" s="206" t="s">
        <v>3217</v>
      </c>
      <c r="H682" s="158" t="s">
        <v>722</v>
      </c>
      <c r="I682" s="155" t="s">
        <v>119</v>
      </c>
      <c r="J682" s="201">
        <v>332</v>
      </c>
      <c r="K682" s="201">
        <v>332</v>
      </c>
      <c r="L682" s="128">
        <v>1780</v>
      </c>
      <c r="M682" s="199">
        <f t="shared" si="10"/>
        <v>590960</v>
      </c>
      <c r="N682" s="157" t="s">
        <v>3181</v>
      </c>
      <c r="O682" s="157">
        <v>0</v>
      </c>
      <c r="P682" s="205"/>
      <c r="Q682" s="205"/>
      <c r="R682" s="205"/>
      <c r="S682" s="206"/>
    </row>
    <row r="683" spans="1:19" ht="29.1" customHeight="1">
      <c r="A683" s="166">
        <v>679</v>
      </c>
      <c r="B683" s="206"/>
      <c r="C683" s="206"/>
      <c r="D683" s="206"/>
      <c r="E683" s="206"/>
      <c r="F683" s="166" t="s">
        <v>3226</v>
      </c>
      <c r="G683" s="206" t="s">
        <v>3217</v>
      </c>
      <c r="H683" s="158" t="s">
        <v>720</v>
      </c>
      <c r="I683" s="155" t="s">
        <v>119</v>
      </c>
      <c r="J683" s="201">
        <v>65</v>
      </c>
      <c r="K683" s="201">
        <v>65</v>
      </c>
      <c r="L683" s="128">
        <v>1780</v>
      </c>
      <c r="M683" s="199">
        <f t="shared" si="10"/>
        <v>115700</v>
      </c>
      <c r="N683" s="157" t="s">
        <v>3181</v>
      </c>
      <c r="O683" s="157">
        <v>0</v>
      </c>
      <c r="P683" s="205"/>
      <c r="Q683" s="205"/>
      <c r="R683" s="205"/>
      <c r="S683" s="206"/>
    </row>
    <row r="684" spans="1:19" ht="29.1" customHeight="1">
      <c r="A684" s="166">
        <v>680</v>
      </c>
      <c r="B684" s="206"/>
      <c r="C684" s="206"/>
      <c r="D684" s="206"/>
      <c r="E684" s="206"/>
      <c r="F684" s="166" t="s">
        <v>3226</v>
      </c>
      <c r="G684" s="206" t="s">
        <v>3217</v>
      </c>
      <c r="H684" s="158" t="s">
        <v>723</v>
      </c>
      <c r="I684" s="155" t="s">
        <v>119</v>
      </c>
      <c r="J684" s="201">
        <v>99</v>
      </c>
      <c r="K684" s="201">
        <v>50</v>
      </c>
      <c r="L684" s="128">
        <v>1710</v>
      </c>
      <c r="M684" s="199">
        <f t="shared" si="10"/>
        <v>85500</v>
      </c>
      <c r="N684" s="157" t="s">
        <v>3181</v>
      </c>
      <c r="O684" s="157">
        <v>0</v>
      </c>
      <c r="P684" s="205"/>
      <c r="Q684" s="205"/>
      <c r="R684" s="205"/>
      <c r="S684" s="206"/>
    </row>
    <row r="685" spans="1:19" ht="29.1" customHeight="1">
      <c r="A685" s="166">
        <v>681</v>
      </c>
      <c r="B685" s="206"/>
      <c r="C685" s="206"/>
      <c r="D685" s="206"/>
      <c r="E685" s="206"/>
      <c r="F685" s="166" t="s">
        <v>3226</v>
      </c>
      <c r="G685" s="206" t="s">
        <v>3217</v>
      </c>
      <c r="H685" s="158" t="s">
        <v>719</v>
      </c>
      <c r="I685" s="155" t="s">
        <v>119</v>
      </c>
      <c r="J685" s="201">
        <v>169</v>
      </c>
      <c r="K685" s="201">
        <v>117</v>
      </c>
      <c r="L685" s="128">
        <v>1780</v>
      </c>
      <c r="M685" s="199">
        <f t="shared" si="10"/>
        <v>208260</v>
      </c>
      <c r="N685" s="157" t="s">
        <v>3179</v>
      </c>
      <c r="O685" s="157">
        <v>0</v>
      </c>
      <c r="P685" s="205"/>
      <c r="Q685" s="205"/>
      <c r="R685" s="205"/>
      <c r="S685" s="206"/>
    </row>
    <row r="686" spans="1:19" ht="29.1" customHeight="1">
      <c r="A686" s="166">
        <v>682</v>
      </c>
      <c r="B686" s="206"/>
      <c r="C686" s="206"/>
      <c r="D686" s="206"/>
      <c r="E686" s="206"/>
      <c r="F686" s="166" t="s">
        <v>3226</v>
      </c>
      <c r="G686" s="206" t="s">
        <v>3217</v>
      </c>
      <c r="H686" s="158" t="s">
        <v>721</v>
      </c>
      <c r="I686" s="155" t="s">
        <v>119</v>
      </c>
      <c r="J686" s="201">
        <v>7</v>
      </c>
      <c r="K686" s="201">
        <v>3</v>
      </c>
      <c r="L686" s="128">
        <v>1780</v>
      </c>
      <c r="M686" s="199">
        <f t="shared" si="10"/>
        <v>5340</v>
      </c>
      <c r="N686" s="157" t="s">
        <v>3191</v>
      </c>
      <c r="O686" s="157">
        <v>0</v>
      </c>
      <c r="P686" s="205"/>
      <c r="Q686" s="205"/>
      <c r="R686" s="205"/>
      <c r="S686" s="206"/>
    </row>
    <row r="687" spans="1:19" ht="29.1" customHeight="1">
      <c r="A687" s="166">
        <v>683</v>
      </c>
      <c r="B687" s="206"/>
      <c r="C687" s="206"/>
      <c r="D687" s="206"/>
      <c r="E687" s="206"/>
      <c r="F687" s="166" t="s">
        <v>3226</v>
      </c>
      <c r="G687" s="206" t="s">
        <v>3217</v>
      </c>
      <c r="H687" s="158" t="s">
        <v>3116</v>
      </c>
      <c r="I687" s="155" t="s">
        <v>37</v>
      </c>
      <c r="J687" s="201">
        <v>320</v>
      </c>
      <c r="K687" s="201">
        <v>163</v>
      </c>
      <c r="L687" s="128">
        <v>1120</v>
      </c>
      <c r="M687" s="199">
        <f t="shared" si="10"/>
        <v>182560</v>
      </c>
      <c r="N687" s="157" t="s">
        <v>3179</v>
      </c>
      <c r="O687" s="157">
        <v>0</v>
      </c>
      <c r="P687" s="205"/>
      <c r="Q687" s="205"/>
      <c r="R687" s="205"/>
      <c r="S687" s="206"/>
    </row>
    <row r="688" spans="1:19" ht="29.1" customHeight="1">
      <c r="A688" s="166">
        <v>684</v>
      </c>
      <c r="B688" s="206"/>
      <c r="C688" s="206"/>
      <c r="D688" s="206"/>
      <c r="E688" s="206"/>
      <c r="F688" s="166" t="s">
        <v>3226</v>
      </c>
      <c r="G688" s="206" t="s">
        <v>3217</v>
      </c>
      <c r="H688" s="158" t="s">
        <v>703</v>
      </c>
      <c r="I688" s="155" t="s">
        <v>54</v>
      </c>
      <c r="J688" s="201">
        <v>453</v>
      </c>
      <c r="K688" s="201">
        <v>48</v>
      </c>
      <c r="L688" s="128">
        <v>5500</v>
      </c>
      <c r="M688" s="199">
        <f t="shared" si="10"/>
        <v>264000</v>
      </c>
      <c r="N688" s="157" t="s">
        <v>3179</v>
      </c>
      <c r="O688" s="157">
        <v>0</v>
      </c>
      <c r="P688" s="205"/>
      <c r="Q688" s="205"/>
      <c r="R688" s="205"/>
      <c r="S688" s="206"/>
    </row>
    <row r="689" spans="1:19" ht="29.1" customHeight="1">
      <c r="A689" s="166">
        <v>685</v>
      </c>
      <c r="B689" s="206"/>
      <c r="C689" s="206"/>
      <c r="D689" s="206"/>
      <c r="E689" s="206"/>
      <c r="F689" s="166" t="s">
        <v>3226</v>
      </c>
      <c r="G689" s="206" t="s">
        <v>3217</v>
      </c>
      <c r="H689" s="158" t="s">
        <v>716</v>
      </c>
      <c r="I689" s="155" t="s">
        <v>54</v>
      </c>
      <c r="J689" s="201">
        <v>7</v>
      </c>
      <c r="K689" s="201">
        <v>7</v>
      </c>
      <c r="L689" s="128">
        <v>1120</v>
      </c>
      <c r="M689" s="199">
        <f t="shared" si="10"/>
        <v>7840</v>
      </c>
      <c r="N689" s="157" t="s">
        <v>2336</v>
      </c>
      <c r="O689" s="157" t="s">
        <v>3646</v>
      </c>
      <c r="P689" s="205"/>
      <c r="Q689" s="205"/>
      <c r="R689" s="205"/>
      <c r="S689" s="206"/>
    </row>
    <row r="690" spans="1:19" ht="29.1" customHeight="1">
      <c r="A690" s="166">
        <v>686</v>
      </c>
      <c r="B690" s="206"/>
      <c r="C690" s="206"/>
      <c r="D690" s="206"/>
      <c r="E690" s="206"/>
      <c r="F690" s="166" t="s">
        <v>3226</v>
      </c>
      <c r="G690" s="206" t="s">
        <v>3217</v>
      </c>
      <c r="H690" s="158" t="s">
        <v>704</v>
      </c>
      <c r="I690" s="155" t="s">
        <v>182</v>
      </c>
      <c r="J690" s="201">
        <v>331</v>
      </c>
      <c r="K690" s="201">
        <v>54</v>
      </c>
      <c r="L690" s="128">
        <v>6110</v>
      </c>
      <c r="M690" s="199">
        <f t="shared" si="10"/>
        <v>329940</v>
      </c>
      <c r="N690" s="157" t="s">
        <v>3179</v>
      </c>
      <c r="O690" s="157">
        <v>0</v>
      </c>
      <c r="P690" s="205"/>
      <c r="Q690" s="205"/>
      <c r="R690" s="205"/>
      <c r="S690" s="206"/>
    </row>
    <row r="691" spans="1:19" ht="29.1" customHeight="1">
      <c r="A691" s="166">
        <v>687</v>
      </c>
      <c r="B691" s="206"/>
      <c r="C691" s="206"/>
      <c r="D691" s="206"/>
      <c r="E691" s="206"/>
      <c r="F691" s="166" t="s">
        <v>3226</v>
      </c>
      <c r="G691" s="206" t="s">
        <v>3217</v>
      </c>
      <c r="H691" s="158" t="s">
        <v>705</v>
      </c>
      <c r="I691" s="155" t="s">
        <v>182</v>
      </c>
      <c r="J691" s="201">
        <v>323</v>
      </c>
      <c r="K691" s="201">
        <v>101</v>
      </c>
      <c r="L691" s="128">
        <v>6330</v>
      </c>
      <c r="M691" s="199">
        <f t="shared" si="10"/>
        <v>639330</v>
      </c>
      <c r="N691" s="157" t="s">
        <v>3179</v>
      </c>
      <c r="O691" s="157">
        <v>0</v>
      </c>
      <c r="P691" s="205"/>
      <c r="Q691" s="205"/>
      <c r="R691" s="205"/>
      <c r="S691" s="206"/>
    </row>
    <row r="692" spans="1:19" ht="29.1" customHeight="1">
      <c r="A692" s="166">
        <v>688</v>
      </c>
      <c r="B692" s="206"/>
      <c r="C692" s="206"/>
      <c r="D692" s="206"/>
      <c r="E692" s="206"/>
      <c r="F692" s="166" t="s">
        <v>3226</v>
      </c>
      <c r="G692" s="206" t="s">
        <v>3217</v>
      </c>
      <c r="H692" s="158" t="s">
        <v>713</v>
      </c>
      <c r="I692" s="155" t="s">
        <v>54</v>
      </c>
      <c r="J692" s="201">
        <v>77</v>
      </c>
      <c r="K692" s="201">
        <v>77</v>
      </c>
      <c r="L692" s="128">
        <v>1120</v>
      </c>
      <c r="M692" s="199">
        <f t="shared" si="10"/>
        <v>86240</v>
      </c>
      <c r="N692" s="157" t="s">
        <v>3191</v>
      </c>
      <c r="O692" s="157">
        <v>0</v>
      </c>
      <c r="P692" s="205"/>
      <c r="Q692" s="205"/>
      <c r="R692" s="205"/>
      <c r="S692" s="206"/>
    </row>
    <row r="693" spans="1:19" ht="29.1" customHeight="1">
      <c r="A693" s="166">
        <v>689</v>
      </c>
      <c r="B693" s="206"/>
      <c r="C693" s="206"/>
      <c r="D693" s="206"/>
      <c r="E693" s="206"/>
      <c r="F693" s="166" t="s">
        <v>3226</v>
      </c>
      <c r="G693" s="206" t="s">
        <v>3217</v>
      </c>
      <c r="H693" s="158" t="s">
        <v>710</v>
      </c>
      <c r="I693" s="155" t="s">
        <v>182</v>
      </c>
      <c r="J693" s="201">
        <v>338</v>
      </c>
      <c r="K693" s="201">
        <v>338</v>
      </c>
      <c r="L693" s="128">
        <v>5990</v>
      </c>
      <c r="M693" s="199">
        <f t="shared" si="10"/>
        <v>2024620</v>
      </c>
      <c r="N693" s="157" t="s">
        <v>2334</v>
      </c>
      <c r="O693" s="157" t="s">
        <v>2335</v>
      </c>
      <c r="P693" s="205"/>
      <c r="Q693" s="205"/>
      <c r="R693" s="205"/>
      <c r="S693" s="206"/>
    </row>
    <row r="694" spans="1:19" ht="29.1" customHeight="1">
      <c r="A694" s="166">
        <v>690</v>
      </c>
      <c r="B694" s="206"/>
      <c r="C694" s="206"/>
      <c r="D694" s="206"/>
      <c r="E694" s="206"/>
      <c r="F694" s="166" t="s">
        <v>3226</v>
      </c>
      <c r="G694" s="206" t="s">
        <v>3217</v>
      </c>
      <c r="H694" s="158" t="s">
        <v>707</v>
      </c>
      <c r="I694" s="155" t="s">
        <v>182</v>
      </c>
      <c r="J694" s="201">
        <v>89</v>
      </c>
      <c r="K694" s="201">
        <v>89</v>
      </c>
      <c r="L694" s="128">
        <v>5680</v>
      </c>
      <c r="M694" s="199">
        <f t="shared" si="10"/>
        <v>505520</v>
      </c>
      <c r="N694" s="157" t="s">
        <v>2205</v>
      </c>
      <c r="O694" s="157" t="s">
        <v>2332</v>
      </c>
      <c r="P694" s="205"/>
      <c r="Q694" s="205"/>
      <c r="R694" s="205"/>
      <c r="S694" s="206"/>
    </row>
    <row r="695" spans="1:19" ht="29.1" customHeight="1">
      <c r="A695" s="166">
        <v>691</v>
      </c>
      <c r="B695" s="206"/>
      <c r="C695" s="206"/>
      <c r="D695" s="206"/>
      <c r="E695" s="206"/>
      <c r="F695" s="166" t="s">
        <v>3226</v>
      </c>
      <c r="G695" s="206" t="s">
        <v>3217</v>
      </c>
      <c r="H695" s="158" t="s">
        <v>711</v>
      </c>
      <c r="I695" s="155" t="s">
        <v>182</v>
      </c>
      <c r="J695" s="201">
        <v>80</v>
      </c>
      <c r="K695" s="201">
        <v>80</v>
      </c>
      <c r="L695" s="128">
        <v>1710</v>
      </c>
      <c r="M695" s="199">
        <f t="shared" si="10"/>
        <v>136800</v>
      </c>
      <c r="N695" s="157" t="s">
        <v>3191</v>
      </c>
      <c r="O695" s="157">
        <v>0</v>
      </c>
      <c r="P695" s="205"/>
      <c r="Q695" s="205"/>
      <c r="R695" s="205"/>
      <c r="S695" s="206"/>
    </row>
    <row r="696" spans="1:19" ht="29.1" customHeight="1">
      <c r="A696" s="166">
        <v>692</v>
      </c>
      <c r="B696" s="206"/>
      <c r="C696" s="206"/>
      <c r="D696" s="206"/>
      <c r="E696" s="206"/>
      <c r="F696" s="166" t="s">
        <v>3226</v>
      </c>
      <c r="G696" s="206" t="s">
        <v>3217</v>
      </c>
      <c r="H696" s="158" t="s">
        <v>3176</v>
      </c>
      <c r="I696" s="155" t="s">
        <v>0</v>
      </c>
      <c r="J696" s="201">
        <v>1</v>
      </c>
      <c r="K696" s="201">
        <v>1</v>
      </c>
      <c r="L696" s="128">
        <v>1120</v>
      </c>
      <c r="M696" s="199">
        <f t="shared" si="10"/>
        <v>1120</v>
      </c>
      <c r="N696" s="157" t="s">
        <v>3191</v>
      </c>
      <c r="O696" s="157"/>
      <c r="P696" s="205"/>
      <c r="Q696" s="205"/>
      <c r="R696" s="205"/>
      <c r="S696" s="206"/>
    </row>
    <row r="697" spans="1:19" ht="29.1" customHeight="1">
      <c r="A697" s="166">
        <v>693</v>
      </c>
      <c r="B697" s="206"/>
      <c r="C697" s="206"/>
      <c r="D697" s="206"/>
      <c r="E697" s="206"/>
      <c r="F697" s="166" t="s">
        <v>3226</v>
      </c>
      <c r="G697" s="206" t="s">
        <v>3217</v>
      </c>
      <c r="H697" s="158" t="s">
        <v>729</v>
      </c>
      <c r="I697" s="155" t="s">
        <v>54</v>
      </c>
      <c r="J697" s="201">
        <v>50</v>
      </c>
      <c r="K697" s="201">
        <v>50</v>
      </c>
      <c r="L697" s="128">
        <v>1050</v>
      </c>
      <c r="M697" s="199">
        <f t="shared" si="10"/>
        <v>52500</v>
      </c>
      <c r="N697" s="157" t="s">
        <v>3191</v>
      </c>
      <c r="O697" s="157">
        <v>0</v>
      </c>
      <c r="P697" s="205"/>
      <c r="Q697" s="205"/>
      <c r="R697" s="205"/>
      <c r="S697" s="206"/>
    </row>
    <row r="698" spans="1:19" ht="29.1" customHeight="1">
      <c r="A698" s="166">
        <v>694</v>
      </c>
      <c r="B698" s="206"/>
      <c r="C698" s="206"/>
      <c r="D698" s="206"/>
      <c r="E698" s="206"/>
      <c r="F698" s="166" t="s">
        <v>3226</v>
      </c>
      <c r="G698" s="206" t="s">
        <v>3217</v>
      </c>
      <c r="H698" s="158" t="s">
        <v>3119</v>
      </c>
      <c r="I698" s="155" t="s">
        <v>3</v>
      </c>
      <c r="J698" s="201">
        <v>12033</v>
      </c>
      <c r="K698" s="201">
        <v>92</v>
      </c>
      <c r="L698" s="128">
        <v>1380</v>
      </c>
      <c r="M698" s="199">
        <f t="shared" si="10"/>
        <v>126960</v>
      </c>
      <c r="N698" s="157" t="s">
        <v>3191</v>
      </c>
      <c r="O698" s="157">
        <v>0</v>
      </c>
      <c r="P698" s="205"/>
      <c r="Q698" s="205"/>
      <c r="R698" s="205"/>
      <c r="S698" s="206"/>
    </row>
    <row r="699" spans="1:19" ht="29.1" customHeight="1">
      <c r="A699" s="166">
        <v>695</v>
      </c>
      <c r="B699" s="206"/>
      <c r="C699" s="206"/>
      <c r="D699" s="206"/>
      <c r="E699" s="206"/>
      <c r="F699" s="166" t="s">
        <v>3226</v>
      </c>
      <c r="G699" s="206" t="s">
        <v>3217</v>
      </c>
      <c r="H699" s="158" t="s">
        <v>730</v>
      </c>
      <c r="I699" s="155" t="s">
        <v>119</v>
      </c>
      <c r="J699" s="201">
        <v>205</v>
      </c>
      <c r="K699" s="201">
        <v>117</v>
      </c>
      <c r="L699" s="128">
        <v>1050</v>
      </c>
      <c r="M699" s="199">
        <f t="shared" si="10"/>
        <v>122850</v>
      </c>
      <c r="N699" s="157" t="s">
        <v>3179</v>
      </c>
      <c r="O699" s="157">
        <v>0</v>
      </c>
      <c r="P699" s="205"/>
      <c r="Q699" s="205"/>
      <c r="R699" s="205"/>
      <c r="S699" s="206"/>
    </row>
    <row r="700" spans="1:19" ht="29.1" customHeight="1">
      <c r="A700" s="166">
        <v>696</v>
      </c>
      <c r="B700" s="206"/>
      <c r="C700" s="206"/>
      <c r="D700" s="206"/>
      <c r="E700" s="206"/>
      <c r="F700" s="166" t="s">
        <v>3226</v>
      </c>
      <c r="G700" s="206" t="s">
        <v>3217</v>
      </c>
      <c r="H700" s="158" t="s">
        <v>732</v>
      </c>
      <c r="I700" s="155" t="s">
        <v>54</v>
      </c>
      <c r="J700" s="201">
        <v>234</v>
      </c>
      <c r="K700" s="201">
        <v>234</v>
      </c>
      <c r="L700" s="128">
        <v>1050</v>
      </c>
      <c r="M700" s="199">
        <f t="shared" si="10"/>
        <v>245700</v>
      </c>
      <c r="N700" s="157" t="s">
        <v>3191</v>
      </c>
      <c r="O700" s="157">
        <v>0</v>
      </c>
      <c r="P700" s="205"/>
      <c r="Q700" s="205"/>
      <c r="R700" s="205"/>
      <c r="S700" s="206"/>
    </row>
    <row r="701" spans="1:19" ht="29.1" customHeight="1">
      <c r="A701" s="166">
        <v>697</v>
      </c>
      <c r="B701" s="206"/>
      <c r="C701" s="206"/>
      <c r="D701" s="206"/>
      <c r="E701" s="206"/>
      <c r="F701" s="166" t="s">
        <v>3226</v>
      </c>
      <c r="G701" s="206" t="s">
        <v>3217</v>
      </c>
      <c r="H701" s="158" t="s">
        <v>761</v>
      </c>
      <c r="I701" s="155" t="s">
        <v>119</v>
      </c>
      <c r="J701" s="201">
        <v>30</v>
      </c>
      <c r="K701" s="201">
        <v>11</v>
      </c>
      <c r="L701" s="128">
        <v>1050</v>
      </c>
      <c r="M701" s="199">
        <f t="shared" si="10"/>
        <v>11550</v>
      </c>
      <c r="N701" s="157" t="s">
        <v>3179</v>
      </c>
      <c r="O701" s="157">
        <v>0</v>
      </c>
      <c r="P701" s="205"/>
      <c r="Q701" s="205"/>
      <c r="R701" s="205"/>
      <c r="S701" s="206"/>
    </row>
    <row r="702" spans="1:19" ht="29.1" customHeight="1">
      <c r="A702" s="166">
        <v>698</v>
      </c>
      <c r="B702" s="206"/>
      <c r="C702" s="206"/>
      <c r="D702" s="206"/>
      <c r="E702" s="206"/>
      <c r="F702" s="166" t="s">
        <v>3226</v>
      </c>
      <c r="G702" s="206" t="s">
        <v>3217</v>
      </c>
      <c r="H702" s="158" t="s">
        <v>759</v>
      </c>
      <c r="I702" s="155" t="s">
        <v>119</v>
      </c>
      <c r="J702" s="201">
        <v>380</v>
      </c>
      <c r="K702" s="201">
        <v>380</v>
      </c>
      <c r="L702" s="128">
        <v>1050</v>
      </c>
      <c r="M702" s="199">
        <f t="shared" si="10"/>
        <v>399000</v>
      </c>
      <c r="N702" s="157" t="s">
        <v>3179</v>
      </c>
      <c r="O702" s="157">
        <v>0</v>
      </c>
      <c r="P702" s="205"/>
      <c r="Q702" s="205"/>
      <c r="R702" s="205"/>
      <c r="S702" s="206"/>
    </row>
    <row r="703" spans="1:19" ht="29.1" customHeight="1">
      <c r="A703" s="166">
        <v>699</v>
      </c>
      <c r="B703" s="206"/>
      <c r="C703" s="206"/>
      <c r="D703" s="206"/>
      <c r="E703" s="206"/>
      <c r="F703" s="166" t="s">
        <v>3226</v>
      </c>
      <c r="G703" s="206" t="s">
        <v>3217</v>
      </c>
      <c r="H703" s="158" t="s">
        <v>758</v>
      </c>
      <c r="I703" s="155" t="s">
        <v>182</v>
      </c>
      <c r="J703" s="201">
        <v>436</v>
      </c>
      <c r="K703" s="201">
        <v>19</v>
      </c>
      <c r="L703" s="128">
        <v>5920</v>
      </c>
      <c r="M703" s="199">
        <f t="shared" si="10"/>
        <v>112480</v>
      </c>
      <c r="N703" s="157" t="s">
        <v>2355</v>
      </c>
      <c r="O703" s="157" t="s">
        <v>2356</v>
      </c>
      <c r="P703" s="205"/>
      <c r="Q703" s="205"/>
      <c r="R703" s="205"/>
      <c r="S703" s="206"/>
    </row>
    <row r="704" spans="1:19" ht="29.1" customHeight="1">
      <c r="A704" s="166">
        <v>700</v>
      </c>
      <c r="B704" s="206"/>
      <c r="C704" s="206"/>
      <c r="D704" s="206"/>
      <c r="E704" s="206"/>
      <c r="F704" s="166" t="s">
        <v>3226</v>
      </c>
      <c r="G704" s="206" t="s">
        <v>3217</v>
      </c>
      <c r="H704" s="158" t="s">
        <v>752</v>
      </c>
      <c r="I704" s="155" t="s">
        <v>54</v>
      </c>
      <c r="J704" s="201">
        <v>628</v>
      </c>
      <c r="K704" s="201">
        <v>4</v>
      </c>
      <c r="L704" s="128">
        <v>5500</v>
      </c>
      <c r="M704" s="199">
        <f t="shared" si="10"/>
        <v>22000</v>
      </c>
      <c r="N704" s="157" t="s">
        <v>2354</v>
      </c>
      <c r="O704" s="157">
        <v>889</v>
      </c>
      <c r="P704" s="205"/>
      <c r="Q704" s="205"/>
      <c r="R704" s="205"/>
      <c r="S704" s="206"/>
    </row>
    <row r="705" spans="1:19" ht="29.1" customHeight="1">
      <c r="A705" s="166">
        <v>701</v>
      </c>
      <c r="B705" s="206"/>
      <c r="C705" s="206"/>
      <c r="D705" s="206"/>
      <c r="E705" s="206"/>
      <c r="F705" s="166" t="s">
        <v>3226</v>
      </c>
      <c r="G705" s="206" t="s">
        <v>3217</v>
      </c>
      <c r="H705" s="158" t="s">
        <v>757</v>
      </c>
      <c r="I705" s="155" t="s">
        <v>54</v>
      </c>
      <c r="J705" s="201">
        <v>198</v>
      </c>
      <c r="K705" s="201">
        <v>96</v>
      </c>
      <c r="L705" s="128">
        <v>6870</v>
      </c>
      <c r="M705" s="199">
        <f t="shared" si="10"/>
        <v>659520</v>
      </c>
      <c r="N705" s="157" t="s">
        <v>2354</v>
      </c>
      <c r="O705" s="157" t="s">
        <v>2331</v>
      </c>
      <c r="P705" s="205"/>
      <c r="Q705" s="205"/>
      <c r="R705" s="205"/>
      <c r="S705" s="206"/>
    </row>
    <row r="706" spans="1:19" ht="29.1" customHeight="1">
      <c r="A706" s="166">
        <v>702</v>
      </c>
      <c r="B706" s="206"/>
      <c r="C706" s="206"/>
      <c r="D706" s="206"/>
      <c r="E706" s="206"/>
      <c r="F706" s="166" t="s">
        <v>3226</v>
      </c>
      <c r="G706" s="206" t="s">
        <v>3217</v>
      </c>
      <c r="H706" s="158" t="s">
        <v>756</v>
      </c>
      <c r="I706" s="155" t="s">
        <v>54</v>
      </c>
      <c r="J706" s="201">
        <v>82</v>
      </c>
      <c r="K706" s="201">
        <v>82</v>
      </c>
      <c r="L706" s="128">
        <v>1050</v>
      </c>
      <c r="M706" s="199">
        <f t="shared" si="10"/>
        <v>86100</v>
      </c>
      <c r="N706" s="157" t="s">
        <v>3191</v>
      </c>
      <c r="O706" s="157">
        <v>0</v>
      </c>
      <c r="P706" s="205"/>
      <c r="Q706" s="205"/>
      <c r="R706" s="205"/>
      <c r="S706" s="206"/>
    </row>
    <row r="707" spans="1:19" ht="29.1" customHeight="1">
      <c r="A707" s="166">
        <v>703</v>
      </c>
      <c r="B707" s="206"/>
      <c r="C707" s="206"/>
      <c r="D707" s="206"/>
      <c r="E707" s="206"/>
      <c r="F707" s="166" t="s">
        <v>3226</v>
      </c>
      <c r="G707" s="206" t="s">
        <v>3217</v>
      </c>
      <c r="H707" s="158" t="s">
        <v>754</v>
      </c>
      <c r="I707" s="155" t="s">
        <v>119</v>
      </c>
      <c r="J707" s="201">
        <v>347</v>
      </c>
      <c r="K707" s="201">
        <v>347</v>
      </c>
      <c r="L707" s="128">
        <v>1050</v>
      </c>
      <c r="M707" s="199">
        <f t="shared" si="10"/>
        <v>364350</v>
      </c>
      <c r="N707" s="157" t="s">
        <v>2330</v>
      </c>
      <c r="O707" s="157" t="s">
        <v>3646</v>
      </c>
      <c r="P707" s="205"/>
      <c r="Q707" s="205"/>
      <c r="R707" s="205"/>
      <c r="S707" s="206"/>
    </row>
    <row r="708" spans="1:19" ht="29.1" customHeight="1">
      <c r="A708" s="166">
        <v>704</v>
      </c>
      <c r="B708" s="206"/>
      <c r="C708" s="206"/>
      <c r="D708" s="206"/>
      <c r="E708" s="206"/>
      <c r="F708" s="166" t="s">
        <v>3226</v>
      </c>
      <c r="G708" s="206" t="s">
        <v>3217</v>
      </c>
      <c r="H708" s="158" t="s">
        <v>753</v>
      </c>
      <c r="I708" s="155" t="s">
        <v>54</v>
      </c>
      <c r="J708" s="201">
        <v>546</v>
      </c>
      <c r="K708" s="201">
        <v>205</v>
      </c>
      <c r="L708" s="128">
        <v>7230</v>
      </c>
      <c r="M708" s="199">
        <f t="shared" si="10"/>
        <v>1482150</v>
      </c>
      <c r="N708" s="157" t="s">
        <v>2324</v>
      </c>
      <c r="O708" s="157" t="s">
        <v>3612</v>
      </c>
      <c r="P708" s="205"/>
      <c r="Q708" s="205"/>
      <c r="R708" s="205"/>
      <c r="S708" s="206"/>
    </row>
    <row r="709" spans="1:19" ht="29.1" customHeight="1">
      <c r="A709" s="166">
        <v>705</v>
      </c>
      <c r="B709" s="206"/>
      <c r="C709" s="206"/>
      <c r="D709" s="206"/>
      <c r="E709" s="206"/>
      <c r="F709" s="166" t="s">
        <v>3226</v>
      </c>
      <c r="G709" s="206" t="s">
        <v>3217</v>
      </c>
      <c r="H709" s="158" t="s">
        <v>818</v>
      </c>
      <c r="I709" s="155" t="s">
        <v>119</v>
      </c>
      <c r="J709" s="201">
        <v>7038</v>
      </c>
      <c r="K709" s="201">
        <v>751</v>
      </c>
      <c r="L709" s="128">
        <v>1120</v>
      </c>
      <c r="M709" s="199">
        <f t="shared" ref="M709:M772" si="11">K709*L709</f>
        <v>841120</v>
      </c>
      <c r="N709" s="157" t="s">
        <v>3191</v>
      </c>
      <c r="O709" s="157">
        <v>0</v>
      </c>
      <c r="P709" s="205"/>
      <c r="Q709" s="205"/>
      <c r="R709" s="205"/>
      <c r="S709" s="206"/>
    </row>
    <row r="710" spans="1:19" ht="29.1" customHeight="1">
      <c r="A710" s="166">
        <v>706</v>
      </c>
      <c r="B710" s="206"/>
      <c r="C710" s="206"/>
      <c r="D710" s="206"/>
      <c r="E710" s="206"/>
      <c r="F710" s="166" t="s">
        <v>3226</v>
      </c>
      <c r="G710" s="206" t="s">
        <v>3217</v>
      </c>
      <c r="H710" s="158" t="s">
        <v>749</v>
      </c>
      <c r="I710" s="155" t="s">
        <v>119</v>
      </c>
      <c r="J710" s="201">
        <v>264</v>
      </c>
      <c r="K710" s="201">
        <v>26</v>
      </c>
      <c r="L710" s="128">
        <v>1120</v>
      </c>
      <c r="M710" s="199">
        <f t="shared" si="11"/>
        <v>29120</v>
      </c>
      <c r="N710" s="157" t="s">
        <v>2350</v>
      </c>
      <c r="O710" s="157" t="s">
        <v>2351</v>
      </c>
      <c r="P710" s="205"/>
      <c r="Q710" s="205"/>
      <c r="R710" s="205"/>
      <c r="S710" s="206"/>
    </row>
    <row r="711" spans="1:19" ht="29.1" customHeight="1">
      <c r="A711" s="166">
        <v>707</v>
      </c>
      <c r="B711" s="206"/>
      <c r="C711" s="206"/>
      <c r="D711" s="206"/>
      <c r="E711" s="206"/>
      <c r="F711" s="166" t="s">
        <v>3226</v>
      </c>
      <c r="G711" s="206" t="s">
        <v>3217</v>
      </c>
      <c r="H711" s="158" t="s">
        <v>747</v>
      </c>
      <c r="I711" s="155" t="s">
        <v>119</v>
      </c>
      <c r="J711" s="201">
        <v>7</v>
      </c>
      <c r="K711" s="201">
        <v>7</v>
      </c>
      <c r="L711" s="128">
        <v>1120</v>
      </c>
      <c r="M711" s="199">
        <f t="shared" si="11"/>
        <v>7840</v>
      </c>
      <c r="N711" s="157" t="s">
        <v>3179</v>
      </c>
      <c r="O711" s="157">
        <v>0</v>
      </c>
      <c r="P711" s="205"/>
      <c r="Q711" s="205"/>
      <c r="R711" s="205"/>
      <c r="S711" s="206"/>
    </row>
    <row r="712" spans="1:19" ht="29.1" customHeight="1">
      <c r="A712" s="166">
        <v>708</v>
      </c>
      <c r="B712" s="206"/>
      <c r="C712" s="206"/>
      <c r="D712" s="206"/>
      <c r="E712" s="206"/>
      <c r="F712" s="166" t="s">
        <v>3226</v>
      </c>
      <c r="G712" s="206" t="s">
        <v>3217</v>
      </c>
      <c r="H712" s="158" t="s">
        <v>750</v>
      </c>
      <c r="I712" s="155" t="s">
        <v>54</v>
      </c>
      <c r="J712" s="201">
        <v>1114</v>
      </c>
      <c r="K712" s="201">
        <v>281</v>
      </c>
      <c r="L712" s="128">
        <v>4730</v>
      </c>
      <c r="M712" s="199">
        <f t="shared" si="11"/>
        <v>1329130</v>
      </c>
      <c r="N712" s="157" t="s">
        <v>2348</v>
      </c>
      <c r="O712" s="157" t="s">
        <v>2349</v>
      </c>
      <c r="P712" s="205"/>
      <c r="Q712" s="205"/>
      <c r="R712" s="205"/>
      <c r="S712" s="206"/>
    </row>
    <row r="713" spans="1:19" ht="29.1" customHeight="1">
      <c r="A713" s="166">
        <v>709</v>
      </c>
      <c r="B713" s="206"/>
      <c r="C713" s="206"/>
      <c r="D713" s="206"/>
      <c r="E713" s="206"/>
      <c r="F713" s="166" t="s">
        <v>3226</v>
      </c>
      <c r="G713" s="206" t="s">
        <v>3217</v>
      </c>
      <c r="H713" s="158" t="s">
        <v>745</v>
      </c>
      <c r="I713" s="155" t="s">
        <v>54</v>
      </c>
      <c r="J713" s="201">
        <v>158</v>
      </c>
      <c r="K713" s="201">
        <v>158</v>
      </c>
      <c r="L713" s="128">
        <v>4950</v>
      </c>
      <c r="M713" s="199">
        <f t="shared" si="11"/>
        <v>782100</v>
      </c>
      <c r="N713" s="157" t="s">
        <v>2348</v>
      </c>
      <c r="O713" s="157" t="s">
        <v>2349</v>
      </c>
      <c r="P713" s="205"/>
      <c r="Q713" s="205"/>
      <c r="R713" s="205"/>
      <c r="S713" s="206"/>
    </row>
    <row r="714" spans="1:19" ht="29.1" customHeight="1">
      <c r="A714" s="166">
        <v>710</v>
      </c>
      <c r="B714" s="206"/>
      <c r="C714" s="206"/>
      <c r="D714" s="206"/>
      <c r="E714" s="206"/>
      <c r="F714" s="166" t="s">
        <v>3226</v>
      </c>
      <c r="G714" s="206" t="s">
        <v>3217</v>
      </c>
      <c r="H714" s="158" t="s">
        <v>748</v>
      </c>
      <c r="I714" s="155" t="s">
        <v>54</v>
      </c>
      <c r="J714" s="201">
        <v>87</v>
      </c>
      <c r="K714" s="201">
        <v>87</v>
      </c>
      <c r="L714" s="128">
        <v>1120</v>
      </c>
      <c r="M714" s="199">
        <f t="shared" si="11"/>
        <v>97440</v>
      </c>
      <c r="N714" s="157" t="s">
        <v>3191</v>
      </c>
      <c r="O714" s="157">
        <v>0</v>
      </c>
      <c r="P714" s="205"/>
      <c r="Q714" s="205"/>
      <c r="R714" s="205"/>
      <c r="S714" s="206"/>
    </row>
    <row r="715" spans="1:19" ht="29.1" customHeight="1">
      <c r="A715" s="166">
        <v>711</v>
      </c>
      <c r="B715" s="206"/>
      <c r="C715" s="206"/>
      <c r="D715" s="206"/>
      <c r="E715" s="206"/>
      <c r="F715" s="166" t="s">
        <v>3226</v>
      </c>
      <c r="G715" s="206" t="s">
        <v>3217</v>
      </c>
      <c r="H715" s="158" t="s">
        <v>742</v>
      </c>
      <c r="I715" s="155" t="s">
        <v>55</v>
      </c>
      <c r="J715" s="201">
        <v>198</v>
      </c>
      <c r="K715" s="201">
        <v>198</v>
      </c>
      <c r="L715" s="128">
        <v>4950</v>
      </c>
      <c r="M715" s="199">
        <f t="shared" si="11"/>
        <v>980100</v>
      </c>
      <c r="N715" s="157" t="s">
        <v>2346</v>
      </c>
      <c r="O715" s="157" t="s">
        <v>2347</v>
      </c>
      <c r="P715" s="205"/>
      <c r="Q715" s="205"/>
      <c r="R715" s="205"/>
      <c r="S715" s="206"/>
    </row>
    <row r="716" spans="1:19" ht="29.1" customHeight="1">
      <c r="A716" s="166">
        <v>712</v>
      </c>
      <c r="B716" s="206"/>
      <c r="C716" s="206"/>
      <c r="D716" s="206"/>
      <c r="E716" s="206"/>
      <c r="F716" s="166" t="s">
        <v>3226</v>
      </c>
      <c r="G716" s="206" t="s">
        <v>3217</v>
      </c>
      <c r="H716" s="158" t="s">
        <v>751</v>
      </c>
      <c r="I716" s="155" t="s">
        <v>182</v>
      </c>
      <c r="J716" s="201">
        <v>238</v>
      </c>
      <c r="K716" s="201">
        <v>165</v>
      </c>
      <c r="L716" s="128">
        <v>5020</v>
      </c>
      <c r="M716" s="199">
        <f t="shared" si="11"/>
        <v>828300</v>
      </c>
      <c r="N716" s="157" t="s">
        <v>2346</v>
      </c>
      <c r="O716" s="157" t="s">
        <v>2347</v>
      </c>
      <c r="P716" s="205"/>
      <c r="Q716" s="205"/>
      <c r="R716" s="205"/>
      <c r="S716" s="206"/>
    </row>
    <row r="717" spans="1:19" ht="29.1" customHeight="1">
      <c r="A717" s="166">
        <v>713</v>
      </c>
      <c r="B717" s="206"/>
      <c r="C717" s="206"/>
      <c r="D717" s="206"/>
      <c r="E717" s="206"/>
      <c r="F717" s="166" t="s">
        <v>3226</v>
      </c>
      <c r="G717" s="206" t="s">
        <v>3217</v>
      </c>
      <c r="H717" s="158" t="s">
        <v>762</v>
      </c>
      <c r="I717" s="155" t="s">
        <v>109</v>
      </c>
      <c r="J717" s="201">
        <v>9399</v>
      </c>
      <c r="K717" s="201">
        <v>116</v>
      </c>
      <c r="L717" s="128">
        <v>975</v>
      </c>
      <c r="M717" s="199">
        <f t="shared" si="11"/>
        <v>113100</v>
      </c>
      <c r="N717" s="157" t="s">
        <v>2313</v>
      </c>
      <c r="O717" s="157">
        <v>1174</v>
      </c>
      <c r="P717" s="205"/>
      <c r="Q717" s="205"/>
      <c r="R717" s="205"/>
      <c r="S717" s="206"/>
    </row>
    <row r="718" spans="1:19" ht="29.1" customHeight="1">
      <c r="A718" s="166">
        <v>714</v>
      </c>
      <c r="B718" s="206"/>
      <c r="C718" s="206"/>
      <c r="D718" s="206"/>
      <c r="E718" s="206"/>
      <c r="F718" s="166" t="s">
        <v>3226</v>
      </c>
      <c r="G718" s="206" t="s">
        <v>3217</v>
      </c>
      <c r="H718" s="158" t="s">
        <v>766</v>
      </c>
      <c r="I718" s="155" t="s">
        <v>55</v>
      </c>
      <c r="J718" s="201">
        <v>161</v>
      </c>
      <c r="K718" s="201">
        <v>161</v>
      </c>
      <c r="L718" s="128">
        <v>1120</v>
      </c>
      <c r="M718" s="199">
        <f t="shared" si="11"/>
        <v>180320</v>
      </c>
      <c r="N718" s="157" t="s">
        <v>3191</v>
      </c>
      <c r="O718" s="157">
        <v>0</v>
      </c>
      <c r="P718" s="205"/>
      <c r="Q718" s="205"/>
      <c r="R718" s="205"/>
      <c r="S718" s="206"/>
    </row>
    <row r="719" spans="1:19" ht="29.1" customHeight="1">
      <c r="A719" s="166">
        <v>715</v>
      </c>
      <c r="B719" s="206"/>
      <c r="C719" s="206"/>
      <c r="D719" s="206"/>
      <c r="E719" s="206"/>
      <c r="F719" s="166" t="s">
        <v>3226</v>
      </c>
      <c r="G719" s="206" t="s">
        <v>3217</v>
      </c>
      <c r="H719" s="158" t="s">
        <v>765</v>
      </c>
      <c r="I719" s="155" t="s">
        <v>119</v>
      </c>
      <c r="J719" s="201">
        <v>555</v>
      </c>
      <c r="K719" s="201">
        <v>555</v>
      </c>
      <c r="L719" s="128">
        <v>1120</v>
      </c>
      <c r="M719" s="199">
        <f t="shared" si="11"/>
        <v>621600</v>
      </c>
      <c r="N719" s="157" t="s">
        <v>3191</v>
      </c>
      <c r="O719" s="157">
        <v>0</v>
      </c>
      <c r="P719" s="205"/>
      <c r="Q719" s="205"/>
      <c r="R719" s="205"/>
      <c r="S719" s="206"/>
    </row>
    <row r="720" spans="1:19" ht="29.1" customHeight="1">
      <c r="A720" s="166">
        <v>716</v>
      </c>
      <c r="B720" s="206"/>
      <c r="C720" s="206"/>
      <c r="D720" s="206"/>
      <c r="E720" s="206"/>
      <c r="F720" s="166" t="s">
        <v>3226</v>
      </c>
      <c r="G720" s="206" t="s">
        <v>3217</v>
      </c>
      <c r="H720" s="158" t="s">
        <v>770</v>
      </c>
      <c r="I720" s="155" t="s">
        <v>55</v>
      </c>
      <c r="J720" s="201">
        <v>74</v>
      </c>
      <c r="K720" s="201">
        <v>74</v>
      </c>
      <c r="L720" s="128">
        <v>1120</v>
      </c>
      <c r="M720" s="199">
        <f t="shared" si="11"/>
        <v>82880</v>
      </c>
      <c r="N720" s="157" t="s">
        <v>3191</v>
      </c>
      <c r="O720" s="157">
        <v>0</v>
      </c>
      <c r="P720" s="205"/>
      <c r="Q720" s="205"/>
      <c r="R720" s="205"/>
      <c r="S720" s="206"/>
    </row>
    <row r="721" spans="1:19" ht="29.1" customHeight="1">
      <c r="A721" s="166">
        <v>717</v>
      </c>
      <c r="B721" s="206"/>
      <c r="C721" s="206"/>
      <c r="D721" s="206"/>
      <c r="E721" s="206"/>
      <c r="F721" s="166" t="s">
        <v>3226</v>
      </c>
      <c r="G721" s="206" t="s">
        <v>3217</v>
      </c>
      <c r="H721" s="158" t="s">
        <v>768</v>
      </c>
      <c r="I721" s="155" t="s">
        <v>119</v>
      </c>
      <c r="J721" s="201">
        <v>374</v>
      </c>
      <c r="K721" s="201">
        <v>374</v>
      </c>
      <c r="L721" s="128">
        <v>1120</v>
      </c>
      <c r="M721" s="199">
        <f t="shared" si="11"/>
        <v>418880</v>
      </c>
      <c r="N721" s="157" t="s">
        <v>3191</v>
      </c>
      <c r="O721" s="157">
        <v>0</v>
      </c>
      <c r="P721" s="205"/>
      <c r="Q721" s="205"/>
      <c r="R721" s="205"/>
      <c r="S721" s="206"/>
    </row>
    <row r="722" spans="1:19" ht="29.1" customHeight="1">
      <c r="A722" s="166">
        <v>718</v>
      </c>
      <c r="B722" s="206"/>
      <c r="C722" s="206"/>
      <c r="D722" s="206"/>
      <c r="E722" s="206"/>
      <c r="F722" s="166" t="s">
        <v>3226</v>
      </c>
      <c r="G722" s="206" t="s">
        <v>3217</v>
      </c>
      <c r="H722" s="158" t="s">
        <v>769</v>
      </c>
      <c r="I722" s="155" t="s">
        <v>55</v>
      </c>
      <c r="J722" s="201">
        <v>139</v>
      </c>
      <c r="K722" s="201">
        <v>31</v>
      </c>
      <c r="L722" s="128">
        <v>1120</v>
      </c>
      <c r="M722" s="199">
        <f t="shared" si="11"/>
        <v>34720</v>
      </c>
      <c r="N722" s="157" t="s">
        <v>3191</v>
      </c>
      <c r="O722" s="157">
        <v>0</v>
      </c>
      <c r="P722" s="205"/>
      <c r="Q722" s="205"/>
      <c r="R722" s="205"/>
      <c r="S722" s="206"/>
    </row>
    <row r="723" spans="1:19" ht="29.1" customHeight="1">
      <c r="A723" s="166">
        <v>719</v>
      </c>
      <c r="B723" s="206"/>
      <c r="C723" s="206"/>
      <c r="D723" s="206"/>
      <c r="E723" s="206"/>
      <c r="F723" s="166" t="s">
        <v>3226</v>
      </c>
      <c r="G723" s="206" t="s">
        <v>3217</v>
      </c>
      <c r="H723" s="158" t="s">
        <v>815</v>
      </c>
      <c r="I723" s="155" t="s">
        <v>55</v>
      </c>
      <c r="J723" s="201">
        <v>107</v>
      </c>
      <c r="K723" s="201">
        <v>64</v>
      </c>
      <c r="L723" s="128">
        <v>1120</v>
      </c>
      <c r="M723" s="199">
        <f t="shared" si="11"/>
        <v>71680</v>
      </c>
      <c r="N723" s="157" t="s">
        <v>3191</v>
      </c>
      <c r="O723" s="157">
        <v>0</v>
      </c>
      <c r="P723" s="205"/>
      <c r="Q723" s="205"/>
      <c r="R723" s="205"/>
      <c r="S723" s="206"/>
    </row>
    <row r="724" spans="1:19" ht="29.1" customHeight="1">
      <c r="A724" s="166">
        <v>720</v>
      </c>
      <c r="B724" s="206"/>
      <c r="C724" s="206"/>
      <c r="D724" s="206"/>
      <c r="E724" s="206"/>
      <c r="F724" s="166" t="s">
        <v>3226</v>
      </c>
      <c r="G724" s="206" t="s">
        <v>3217</v>
      </c>
      <c r="H724" s="158" t="s">
        <v>773</v>
      </c>
      <c r="I724" s="155" t="s">
        <v>119</v>
      </c>
      <c r="J724" s="201">
        <v>96</v>
      </c>
      <c r="K724" s="201">
        <v>96</v>
      </c>
      <c r="L724" s="128">
        <v>1120</v>
      </c>
      <c r="M724" s="199">
        <f t="shared" si="11"/>
        <v>107520</v>
      </c>
      <c r="N724" s="157" t="s">
        <v>3191</v>
      </c>
      <c r="O724" s="157">
        <v>0</v>
      </c>
      <c r="P724" s="205"/>
      <c r="Q724" s="205"/>
      <c r="R724" s="205"/>
      <c r="S724" s="206"/>
    </row>
    <row r="725" spans="1:19" ht="29.1" customHeight="1">
      <c r="A725" s="166">
        <v>721</v>
      </c>
      <c r="B725" s="206"/>
      <c r="C725" s="206"/>
      <c r="D725" s="206"/>
      <c r="E725" s="206"/>
      <c r="F725" s="166" t="s">
        <v>3226</v>
      </c>
      <c r="G725" s="206" t="s">
        <v>3217</v>
      </c>
      <c r="H725" s="158" t="s">
        <v>775</v>
      </c>
      <c r="I725" s="155" t="s">
        <v>55</v>
      </c>
      <c r="J725" s="201">
        <v>42</v>
      </c>
      <c r="K725" s="201">
        <v>42</v>
      </c>
      <c r="L725" s="128">
        <v>1120</v>
      </c>
      <c r="M725" s="199">
        <f t="shared" si="11"/>
        <v>47040</v>
      </c>
      <c r="N725" s="157" t="s">
        <v>3191</v>
      </c>
      <c r="O725" s="157">
        <v>0</v>
      </c>
      <c r="P725" s="205"/>
      <c r="Q725" s="205"/>
      <c r="R725" s="205"/>
      <c r="S725" s="206"/>
    </row>
    <row r="726" spans="1:19" ht="29.1" customHeight="1">
      <c r="A726" s="166">
        <v>722</v>
      </c>
      <c r="B726" s="206"/>
      <c r="C726" s="206"/>
      <c r="D726" s="206"/>
      <c r="E726" s="206"/>
      <c r="F726" s="166" t="s">
        <v>3226</v>
      </c>
      <c r="G726" s="206" t="s">
        <v>3217</v>
      </c>
      <c r="H726" s="158" t="s">
        <v>814</v>
      </c>
      <c r="I726" s="155" t="s">
        <v>55</v>
      </c>
      <c r="J726" s="201">
        <v>2045</v>
      </c>
      <c r="K726" s="201">
        <v>11</v>
      </c>
      <c r="L726" s="128">
        <v>4970</v>
      </c>
      <c r="M726" s="199">
        <f t="shared" si="11"/>
        <v>54670</v>
      </c>
      <c r="N726" s="157" t="s">
        <v>2353</v>
      </c>
      <c r="O726" s="157" t="s">
        <v>3714</v>
      </c>
      <c r="P726" s="205"/>
      <c r="Q726" s="205"/>
      <c r="R726" s="205"/>
      <c r="S726" s="206"/>
    </row>
    <row r="727" spans="1:19" ht="29.1" customHeight="1">
      <c r="A727" s="166">
        <v>723</v>
      </c>
      <c r="B727" s="206"/>
      <c r="C727" s="206"/>
      <c r="D727" s="206"/>
      <c r="E727" s="206"/>
      <c r="F727" s="166" t="s">
        <v>3226</v>
      </c>
      <c r="G727" s="206" t="s">
        <v>3217</v>
      </c>
      <c r="H727" s="158" t="s">
        <v>813</v>
      </c>
      <c r="I727" s="155" t="s">
        <v>119</v>
      </c>
      <c r="J727" s="201">
        <v>7</v>
      </c>
      <c r="K727" s="201">
        <v>7</v>
      </c>
      <c r="L727" s="128">
        <v>1120</v>
      </c>
      <c r="M727" s="199">
        <f t="shared" si="11"/>
        <v>7840</v>
      </c>
      <c r="N727" s="157" t="s">
        <v>2378</v>
      </c>
      <c r="O727" s="157" t="s">
        <v>2379</v>
      </c>
      <c r="P727" s="205"/>
      <c r="Q727" s="205"/>
      <c r="R727" s="205"/>
      <c r="S727" s="206"/>
    </row>
    <row r="728" spans="1:19" ht="29.1" customHeight="1">
      <c r="A728" s="166">
        <v>724</v>
      </c>
      <c r="B728" s="206"/>
      <c r="C728" s="206"/>
      <c r="D728" s="206"/>
      <c r="E728" s="206"/>
      <c r="F728" s="166" t="s">
        <v>3226</v>
      </c>
      <c r="G728" s="206" t="s">
        <v>3217</v>
      </c>
      <c r="H728" s="158" t="s">
        <v>811</v>
      </c>
      <c r="I728" s="155" t="s">
        <v>55</v>
      </c>
      <c r="J728" s="201">
        <v>932</v>
      </c>
      <c r="K728" s="201">
        <v>126</v>
      </c>
      <c r="L728" s="128">
        <v>4970</v>
      </c>
      <c r="M728" s="199">
        <f t="shared" si="11"/>
        <v>626220</v>
      </c>
      <c r="N728" s="157" t="s">
        <v>2352</v>
      </c>
      <c r="O728" s="157">
        <v>874</v>
      </c>
      <c r="P728" s="205"/>
      <c r="Q728" s="205"/>
      <c r="R728" s="205"/>
      <c r="S728" s="206"/>
    </row>
    <row r="729" spans="1:19" ht="29.1" customHeight="1">
      <c r="A729" s="166">
        <v>725</v>
      </c>
      <c r="B729" s="206"/>
      <c r="C729" s="206"/>
      <c r="D729" s="206"/>
      <c r="E729" s="206"/>
      <c r="F729" s="166" t="s">
        <v>3226</v>
      </c>
      <c r="G729" s="206" t="s">
        <v>3217</v>
      </c>
      <c r="H729" s="158" t="s">
        <v>812</v>
      </c>
      <c r="I729" s="155" t="s">
        <v>55</v>
      </c>
      <c r="J729" s="201">
        <v>80</v>
      </c>
      <c r="K729" s="201">
        <v>80</v>
      </c>
      <c r="L729" s="128">
        <v>1120</v>
      </c>
      <c r="M729" s="199">
        <f t="shared" si="11"/>
        <v>89600</v>
      </c>
      <c r="N729" s="157" t="s">
        <v>3191</v>
      </c>
      <c r="O729" s="157">
        <v>0</v>
      </c>
      <c r="P729" s="205"/>
      <c r="Q729" s="205"/>
      <c r="R729" s="205"/>
      <c r="S729" s="206"/>
    </row>
    <row r="730" spans="1:19" ht="29.1" customHeight="1">
      <c r="A730" s="166">
        <v>726</v>
      </c>
      <c r="B730" s="206"/>
      <c r="C730" s="206"/>
      <c r="D730" s="206"/>
      <c r="E730" s="206"/>
      <c r="F730" s="166" t="s">
        <v>3226</v>
      </c>
      <c r="G730" s="206" t="s">
        <v>3217</v>
      </c>
      <c r="H730" s="158" t="s">
        <v>810</v>
      </c>
      <c r="I730" s="155" t="s">
        <v>119</v>
      </c>
      <c r="J730" s="201">
        <v>63</v>
      </c>
      <c r="K730" s="201">
        <v>63</v>
      </c>
      <c r="L730" s="128">
        <v>1120</v>
      </c>
      <c r="M730" s="199">
        <f t="shared" si="11"/>
        <v>70560</v>
      </c>
      <c r="N730" s="157" t="s">
        <v>2377</v>
      </c>
      <c r="O730" s="157" t="s">
        <v>3634</v>
      </c>
      <c r="P730" s="205"/>
      <c r="Q730" s="205"/>
      <c r="R730" s="205"/>
      <c r="S730" s="206"/>
    </row>
    <row r="731" spans="1:19" ht="29.1" customHeight="1">
      <c r="A731" s="166">
        <v>727</v>
      </c>
      <c r="B731" s="206"/>
      <c r="C731" s="206"/>
      <c r="D731" s="206"/>
      <c r="E731" s="206"/>
      <c r="F731" s="166" t="s">
        <v>3226</v>
      </c>
      <c r="G731" s="206" t="s">
        <v>3217</v>
      </c>
      <c r="H731" s="158" t="s">
        <v>806</v>
      </c>
      <c r="I731" s="155" t="s">
        <v>55</v>
      </c>
      <c r="J731" s="201">
        <v>405</v>
      </c>
      <c r="K731" s="201">
        <v>405</v>
      </c>
      <c r="L731" s="128">
        <v>5130</v>
      </c>
      <c r="M731" s="199">
        <f t="shared" si="11"/>
        <v>2077650</v>
      </c>
      <c r="N731" s="157" t="s">
        <v>2352</v>
      </c>
      <c r="O731" s="157" t="s">
        <v>2376</v>
      </c>
      <c r="P731" s="205"/>
      <c r="Q731" s="205"/>
      <c r="R731" s="205"/>
      <c r="S731" s="206"/>
    </row>
    <row r="732" spans="1:19" ht="29.1" customHeight="1">
      <c r="A732" s="166">
        <v>728</v>
      </c>
      <c r="B732" s="206"/>
      <c r="C732" s="206"/>
      <c r="D732" s="206"/>
      <c r="E732" s="206"/>
      <c r="F732" s="166" t="s">
        <v>3226</v>
      </c>
      <c r="G732" s="206" t="s">
        <v>3217</v>
      </c>
      <c r="H732" s="158" t="s">
        <v>808</v>
      </c>
      <c r="I732" s="155" t="s">
        <v>55</v>
      </c>
      <c r="J732" s="201">
        <v>1389</v>
      </c>
      <c r="K732" s="201">
        <v>243</v>
      </c>
      <c r="L732" s="128">
        <v>4970</v>
      </c>
      <c r="M732" s="199">
        <f t="shared" si="11"/>
        <v>1207710</v>
      </c>
      <c r="N732" s="157" t="s">
        <v>2352</v>
      </c>
      <c r="O732" s="157">
        <v>874</v>
      </c>
      <c r="P732" s="205"/>
      <c r="Q732" s="205"/>
      <c r="R732" s="205"/>
      <c r="S732" s="206"/>
    </row>
    <row r="733" spans="1:19" ht="29.1" customHeight="1">
      <c r="A733" s="166">
        <v>729</v>
      </c>
      <c r="B733" s="206"/>
      <c r="C733" s="206"/>
      <c r="D733" s="206"/>
      <c r="E733" s="206"/>
      <c r="F733" s="166" t="s">
        <v>3226</v>
      </c>
      <c r="G733" s="206" t="s">
        <v>3217</v>
      </c>
      <c r="H733" s="158" t="s">
        <v>804</v>
      </c>
      <c r="I733" s="155" t="s">
        <v>55</v>
      </c>
      <c r="J733" s="201">
        <v>605</v>
      </c>
      <c r="K733" s="201">
        <v>72</v>
      </c>
      <c r="L733" s="128">
        <v>3940</v>
      </c>
      <c r="M733" s="199">
        <f t="shared" si="11"/>
        <v>283680</v>
      </c>
      <c r="N733" s="157" t="s">
        <v>2375</v>
      </c>
      <c r="O733" s="157" t="s">
        <v>3630</v>
      </c>
      <c r="P733" s="205"/>
      <c r="Q733" s="205"/>
      <c r="R733" s="205"/>
      <c r="S733" s="206"/>
    </row>
    <row r="734" spans="1:19" ht="29.1" customHeight="1">
      <c r="A734" s="166">
        <v>730</v>
      </c>
      <c r="B734" s="206"/>
      <c r="C734" s="206"/>
      <c r="D734" s="206"/>
      <c r="E734" s="206"/>
      <c r="F734" s="166" t="s">
        <v>3226</v>
      </c>
      <c r="G734" s="206" t="s">
        <v>3217</v>
      </c>
      <c r="H734" s="158" t="s">
        <v>3120</v>
      </c>
      <c r="I734" s="155" t="s">
        <v>37</v>
      </c>
      <c r="J734" s="201">
        <v>1159.2</v>
      </c>
      <c r="K734" s="201">
        <v>240</v>
      </c>
      <c r="L734" s="128">
        <v>1780</v>
      </c>
      <c r="M734" s="199">
        <f t="shared" si="11"/>
        <v>427200</v>
      </c>
      <c r="N734" s="157" t="s">
        <v>1821</v>
      </c>
      <c r="O734" s="157">
        <v>0</v>
      </c>
      <c r="P734" s="205"/>
      <c r="Q734" s="205"/>
      <c r="R734" s="205"/>
      <c r="S734" s="206"/>
    </row>
    <row r="735" spans="1:19" ht="29.1" customHeight="1">
      <c r="A735" s="166">
        <v>731</v>
      </c>
      <c r="B735" s="206"/>
      <c r="C735" s="206"/>
      <c r="D735" s="206"/>
      <c r="E735" s="206"/>
      <c r="F735" s="166" t="s">
        <v>3226</v>
      </c>
      <c r="G735" s="206" t="s">
        <v>3217</v>
      </c>
      <c r="H735" s="158" t="s">
        <v>809</v>
      </c>
      <c r="I735" s="155" t="s">
        <v>55</v>
      </c>
      <c r="J735" s="201">
        <v>56</v>
      </c>
      <c r="K735" s="201">
        <v>56</v>
      </c>
      <c r="L735" s="128">
        <v>1780</v>
      </c>
      <c r="M735" s="199">
        <f t="shared" si="11"/>
        <v>99680</v>
      </c>
      <c r="N735" s="157" t="s">
        <v>3191</v>
      </c>
      <c r="O735" s="157">
        <v>0</v>
      </c>
      <c r="P735" s="205"/>
      <c r="Q735" s="205"/>
      <c r="R735" s="205"/>
      <c r="S735" s="206"/>
    </row>
    <row r="736" spans="1:19" ht="29.1" customHeight="1">
      <c r="A736" s="166">
        <v>732</v>
      </c>
      <c r="B736" s="206"/>
      <c r="C736" s="206"/>
      <c r="D736" s="206"/>
      <c r="E736" s="206"/>
      <c r="F736" s="166" t="s">
        <v>3226</v>
      </c>
      <c r="G736" s="206" t="s">
        <v>3217</v>
      </c>
      <c r="H736" s="158" t="s">
        <v>807</v>
      </c>
      <c r="I736" s="155" t="s">
        <v>55</v>
      </c>
      <c r="J736" s="201">
        <v>129</v>
      </c>
      <c r="K736" s="201">
        <v>39</v>
      </c>
      <c r="L736" s="128">
        <v>1780</v>
      </c>
      <c r="M736" s="199">
        <f t="shared" si="11"/>
        <v>69420</v>
      </c>
      <c r="N736" s="157" t="s">
        <v>3191</v>
      </c>
      <c r="O736" s="157">
        <v>0</v>
      </c>
      <c r="P736" s="205"/>
      <c r="Q736" s="205"/>
      <c r="R736" s="205"/>
      <c r="S736" s="206"/>
    </row>
    <row r="737" spans="1:19" ht="29.1" customHeight="1">
      <c r="A737" s="166">
        <v>733</v>
      </c>
      <c r="B737" s="206"/>
      <c r="C737" s="206"/>
      <c r="D737" s="206"/>
      <c r="E737" s="206"/>
      <c r="F737" s="166" t="s">
        <v>3226</v>
      </c>
      <c r="G737" s="206" t="s">
        <v>3217</v>
      </c>
      <c r="H737" s="158" t="s">
        <v>777</v>
      </c>
      <c r="I737" s="155" t="s">
        <v>55</v>
      </c>
      <c r="J737" s="201">
        <v>11</v>
      </c>
      <c r="K737" s="201">
        <v>11</v>
      </c>
      <c r="L737" s="128">
        <v>1780</v>
      </c>
      <c r="M737" s="199">
        <f t="shared" si="11"/>
        <v>19580</v>
      </c>
      <c r="N737" s="157" t="s">
        <v>3191</v>
      </c>
      <c r="O737" s="157">
        <v>0</v>
      </c>
      <c r="P737" s="205"/>
      <c r="Q737" s="205"/>
      <c r="R737" s="205"/>
      <c r="S737" s="206"/>
    </row>
    <row r="738" spans="1:19" ht="29.1" customHeight="1">
      <c r="A738" s="166">
        <v>734</v>
      </c>
      <c r="B738" s="206"/>
      <c r="C738" s="206"/>
      <c r="D738" s="206"/>
      <c r="E738" s="206"/>
      <c r="F738" s="166" t="s">
        <v>3226</v>
      </c>
      <c r="G738" s="206" t="s">
        <v>3217</v>
      </c>
      <c r="H738" s="158" t="s">
        <v>776</v>
      </c>
      <c r="I738" s="155" t="s">
        <v>119</v>
      </c>
      <c r="J738" s="201">
        <v>13</v>
      </c>
      <c r="K738" s="201">
        <v>13</v>
      </c>
      <c r="L738" s="128">
        <v>1780</v>
      </c>
      <c r="M738" s="199">
        <f t="shared" si="11"/>
        <v>23140</v>
      </c>
      <c r="N738" s="157" t="s">
        <v>3191</v>
      </c>
      <c r="O738" s="157">
        <v>0</v>
      </c>
      <c r="P738" s="205"/>
      <c r="Q738" s="205"/>
      <c r="R738" s="205"/>
      <c r="S738" s="206"/>
    </row>
    <row r="739" spans="1:19" ht="29.1" customHeight="1">
      <c r="A739" s="166">
        <v>735</v>
      </c>
      <c r="B739" s="206"/>
      <c r="C739" s="206"/>
      <c r="D739" s="206"/>
      <c r="E739" s="206"/>
      <c r="F739" s="166" t="s">
        <v>3226</v>
      </c>
      <c r="G739" s="206" t="s">
        <v>3217</v>
      </c>
      <c r="H739" s="158" t="s">
        <v>805</v>
      </c>
      <c r="I739" s="155" t="s">
        <v>119</v>
      </c>
      <c r="J739" s="201">
        <v>152</v>
      </c>
      <c r="K739" s="201">
        <v>152</v>
      </c>
      <c r="L739" s="128">
        <v>1780</v>
      </c>
      <c r="M739" s="199">
        <f t="shared" si="11"/>
        <v>270560</v>
      </c>
      <c r="N739" s="157" t="s">
        <v>3179</v>
      </c>
      <c r="O739" s="157">
        <v>0</v>
      </c>
      <c r="P739" s="205"/>
      <c r="Q739" s="205"/>
      <c r="R739" s="205"/>
      <c r="S739" s="206"/>
    </row>
    <row r="740" spans="1:19" ht="29.1" customHeight="1">
      <c r="A740" s="166">
        <v>736</v>
      </c>
      <c r="B740" s="206"/>
      <c r="C740" s="206"/>
      <c r="D740" s="206"/>
      <c r="E740" s="206"/>
      <c r="F740" s="166" t="s">
        <v>3226</v>
      </c>
      <c r="G740" s="206" t="s">
        <v>3217</v>
      </c>
      <c r="H740" s="158" t="s">
        <v>778</v>
      </c>
      <c r="I740" s="155" t="s">
        <v>119</v>
      </c>
      <c r="J740" s="201">
        <v>46</v>
      </c>
      <c r="K740" s="201">
        <v>46</v>
      </c>
      <c r="L740" s="128">
        <v>1780</v>
      </c>
      <c r="M740" s="199">
        <f t="shared" si="11"/>
        <v>81880</v>
      </c>
      <c r="N740" s="157" t="s">
        <v>2182</v>
      </c>
      <c r="O740" s="157" t="s">
        <v>1997</v>
      </c>
      <c r="P740" s="205"/>
      <c r="Q740" s="205"/>
      <c r="R740" s="205"/>
      <c r="S740" s="206"/>
    </row>
    <row r="741" spans="1:19" ht="29.1" customHeight="1">
      <c r="A741" s="166">
        <v>737</v>
      </c>
      <c r="B741" s="206"/>
      <c r="C741" s="206"/>
      <c r="D741" s="206"/>
      <c r="E741" s="206"/>
      <c r="F741" s="166" t="s">
        <v>3226</v>
      </c>
      <c r="G741" s="206" t="s">
        <v>3217</v>
      </c>
      <c r="H741" s="158" t="s">
        <v>816</v>
      </c>
      <c r="I741" s="155" t="s">
        <v>370</v>
      </c>
      <c r="J741" s="201">
        <v>359</v>
      </c>
      <c r="K741" s="201">
        <v>307</v>
      </c>
      <c r="L741" s="128">
        <v>1780</v>
      </c>
      <c r="M741" s="199">
        <f t="shared" si="11"/>
        <v>546460</v>
      </c>
      <c r="N741" s="157" t="s">
        <v>3191</v>
      </c>
      <c r="O741" s="157">
        <v>0</v>
      </c>
      <c r="P741" s="205"/>
      <c r="Q741" s="205"/>
      <c r="R741" s="205"/>
      <c r="S741" s="206"/>
    </row>
    <row r="742" spans="1:19" ht="29.1" customHeight="1">
      <c r="A742" s="166">
        <v>738</v>
      </c>
      <c r="B742" s="206"/>
      <c r="C742" s="206"/>
      <c r="D742" s="206"/>
      <c r="E742" s="206"/>
      <c r="F742" s="166" t="s">
        <v>3226</v>
      </c>
      <c r="G742" s="206" t="s">
        <v>3217</v>
      </c>
      <c r="H742" s="158" t="s">
        <v>3177</v>
      </c>
      <c r="I742" s="155" t="s">
        <v>0</v>
      </c>
      <c r="J742" s="201">
        <v>1</v>
      </c>
      <c r="K742" s="201">
        <v>1</v>
      </c>
      <c r="L742" s="128">
        <v>303</v>
      </c>
      <c r="M742" s="199">
        <f t="shared" si="11"/>
        <v>303</v>
      </c>
      <c r="N742" s="157" t="s">
        <v>3191</v>
      </c>
      <c r="O742" s="157"/>
      <c r="P742" s="205"/>
      <c r="Q742" s="205"/>
      <c r="R742" s="205"/>
      <c r="S742" s="206"/>
    </row>
    <row r="743" spans="1:19" ht="29.1" customHeight="1">
      <c r="A743" s="166">
        <v>739</v>
      </c>
      <c r="B743" s="206"/>
      <c r="C743" s="206"/>
      <c r="D743" s="206"/>
      <c r="E743" s="206"/>
      <c r="F743" s="166" t="s">
        <v>3226</v>
      </c>
      <c r="G743" s="206" t="s">
        <v>3217</v>
      </c>
      <c r="H743" s="158" t="s">
        <v>3157</v>
      </c>
      <c r="I743" s="155" t="s">
        <v>2</v>
      </c>
      <c r="J743" s="201">
        <v>11944</v>
      </c>
      <c r="K743" s="201">
        <v>53</v>
      </c>
      <c r="L743" s="128">
        <v>1200</v>
      </c>
      <c r="M743" s="199">
        <f t="shared" si="11"/>
        <v>63600</v>
      </c>
      <c r="N743" s="157" t="s">
        <v>2358</v>
      </c>
      <c r="O743" s="157" t="s">
        <v>2359</v>
      </c>
      <c r="P743" s="205"/>
      <c r="Q743" s="205"/>
      <c r="R743" s="205"/>
      <c r="S743" s="206"/>
    </row>
    <row r="744" spans="1:19" ht="29.1" customHeight="1">
      <c r="A744" s="166">
        <v>740</v>
      </c>
      <c r="B744" s="206"/>
      <c r="C744" s="206"/>
      <c r="D744" s="206"/>
      <c r="E744" s="206"/>
      <c r="F744" s="166" t="s">
        <v>3226</v>
      </c>
      <c r="G744" s="206" t="s">
        <v>3217</v>
      </c>
      <c r="H744" s="158" t="s">
        <v>803</v>
      </c>
      <c r="I744" s="155" t="s">
        <v>109</v>
      </c>
      <c r="J744" s="201">
        <v>216</v>
      </c>
      <c r="K744" s="201">
        <v>216</v>
      </c>
      <c r="L744" s="128">
        <v>303</v>
      </c>
      <c r="M744" s="199">
        <f t="shared" si="11"/>
        <v>65448</v>
      </c>
      <c r="N744" s="157" t="s">
        <v>3191</v>
      </c>
      <c r="O744" s="157">
        <v>0</v>
      </c>
      <c r="P744" s="205"/>
      <c r="Q744" s="205"/>
      <c r="R744" s="205"/>
      <c r="S744" s="206"/>
    </row>
    <row r="745" spans="1:19" ht="29.1" customHeight="1">
      <c r="A745" s="166">
        <v>741</v>
      </c>
      <c r="B745" s="206"/>
      <c r="C745" s="206"/>
      <c r="D745" s="206"/>
      <c r="E745" s="206"/>
      <c r="F745" s="166" t="s">
        <v>3226</v>
      </c>
      <c r="G745" s="206" t="s">
        <v>3217</v>
      </c>
      <c r="H745" s="158" t="s">
        <v>802</v>
      </c>
      <c r="I745" s="155" t="s">
        <v>119</v>
      </c>
      <c r="J745" s="201">
        <v>274</v>
      </c>
      <c r="K745" s="201">
        <v>274</v>
      </c>
      <c r="L745" s="128">
        <v>303</v>
      </c>
      <c r="M745" s="199">
        <f t="shared" si="11"/>
        <v>83022</v>
      </c>
      <c r="N745" s="157" t="s">
        <v>3179</v>
      </c>
      <c r="O745" s="157">
        <v>0</v>
      </c>
      <c r="P745" s="205"/>
      <c r="Q745" s="205"/>
      <c r="R745" s="205"/>
      <c r="S745" s="206"/>
    </row>
    <row r="746" spans="1:19" ht="29.1" customHeight="1">
      <c r="A746" s="166">
        <v>742</v>
      </c>
      <c r="B746" s="206"/>
      <c r="C746" s="206"/>
      <c r="D746" s="206"/>
      <c r="E746" s="206"/>
      <c r="F746" s="166" t="s">
        <v>3226</v>
      </c>
      <c r="G746" s="206" t="s">
        <v>3217</v>
      </c>
      <c r="H746" s="158" t="s">
        <v>799</v>
      </c>
      <c r="I746" s="155" t="s">
        <v>119</v>
      </c>
      <c r="J746" s="201">
        <v>245</v>
      </c>
      <c r="K746" s="201">
        <v>242</v>
      </c>
      <c r="L746" s="128">
        <v>1180</v>
      </c>
      <c r="M746" s="199">
        <f t="shared" si="11"/>
        <v>285560</v>
      </c>
      <c r="N746" s="157" t="s">
        <v>3191</v>
      </c>
      <c r="O746" s="157">
        <v>0</v>
      </c>
      <c r="P746" s="205"/>
      <c r="Q746" s="205"/>
      <c r="R746" s="205"/>
      <c r="S746" s="206"/>
    </row>
    <row r="747" spans="1:19" ht="29.1" customHeight="1">
      <c r="A747" s="166">
        <v>743</v>
      </c>
      <c r="B747" s="206"/>
      <c r="C747" s="206"/>
      <c r="D747" s="206"/>
      <c r="E747" s="206"/>
      <c r="F747" s="166" t="s">
        <v>3226</v>
      </c>
      <c r="G747" s="206" t="s">
        <v>3217</v>
      </c>
      <c r="H747" s="158" t="s">
        <v>801</v>
      </c>
      <c r="I747" s="155" t="s">
        <v>55</v>
      </c>
      <c r="J747" s="201">
        <v>226</v>
      </c>
      <c r="K747" s="201">
        <v>226</v>
      </c>
      <c r="L747" s="128">
        <v>1180</v>
      </c>
      <c r="M747" s="199">
        <f t="shared" si="11"/>
        <v>266680</v>
      </c>
      <c r="N747" s="157" t="s">
        <v>3191</v>
      </c>
      <c r="O747" s="157">
        <v>0</v>
      </c>
      <c r="P747" s="205"/>
      <c r="Q747" s="205"/>
      <c r="R747" s="205"/>
      <c r="S747" s="206"/>
    </row>
    <row r="748" spans="1:19" ht="29.1" customHeight="1">
      <c r="A748" s="166">
        <v>744</v>
      </c>
      <c r="B748" s="206"/>
      <c r="C748" s="206"/>
      <c r="D748" s="206"/>
      <c r="E748" s="206"/>
      <c r="F748" s="166" t="s">
        <v>3226</v>
      </c>
      <c r="G748" s="206" t="s">
        <v>3217</v>
      </c>
      <c r="H748" s="158" t="s">
        <v>800</v>
      </c>
      <c r="I748" s="155" t="s">
        <v>55</v>
      </c>
      <c r="J748" s="201">
        <v>26</v>
      </c>
      <c r="K748" s="201">
        <v>1</v>
      </c>
      <c r="L748" s="128">
        <v>4510</v>
      </c>
      <c r="M748" s="199">
        <f t="shared" si="11"/>
        <v>4510</v>
      </c>
      <c r="N748" s="157" t="s">
        <v>3191</v>
      </c>
      <c r="O748" s="157">
        <v>0</v>
      </c>
      <c r="P748" s="205"/>
      <c r="Q748" s="205"/>
      <c r="R748" s="205"/>
      <c r="S748" s="206"/>
    </row>
    <row r="749" spans="1:19" ht="29.1" customHeight="1">
      <c r="A749" s="166">
        <v>745</v>
      </c>
      <c r="B749" s="206"/>
      <c r="C749" s="206"/>
      <c r="D749" s="206"/>
      <c r="E749" s="206"/>
      <c r="F749" s="166" t="s">
        <v>3226</v>
      </c>
      <c r="G749" s="206" t="s">
        <v>3217</v>
      </c>
      <c r="H749" s="158" t="s">
        <v>797</v>
      </c>
      <c r="I749" s="155" t="s">
        <v>119</v>
      </c>
      <c r="J749" s="201">
        <v>383</v>
      </c>
      <c r="K749" s="201">
        <v>255</v>
      </c>
      <c r="L749" s="128">
        <v>1180</v>
      </c>
      <c r="M749" s="199">
        <f t="shared" si="11"/>
        <v>300900</v>
      </c>
      <c r="N749" s="157" t="s">
        <v>3191</v>
      </c>
      <c r="O749" s="157">
        <v>0</v>
      </c>
      <c r="P749" s="205"/>
      <c r="Q749" s="205"/>
      <c r="R749" s="205"/>
      <c r="S749" s="206"/>
    </row>
    <row r="750" spans="1:19" ht="29.1" customHeight="1">
      <c r="A750" s="166">
        <v>746</v>
      </c>
      <c r="B750" s="206"/>
      <c r="C750" s="206"/>
      <c r="D750" s="206"/>
      <c r="E750" s="206"/>
      <c r="F750" s="166" t="s">
        <v>3226</v>
      </c>
      <c r="G750" s="206" t="s">
        <v>3217</v>
      </c>
      <c r="H750" s="158" t="s">
        <v>798</v>
      </c>
      <c r="I750" s="155" t="s">
        <v>55</v>
      </c>
      <c r="J750" s="201">
        <v>164</v>
      </c>
      <c r="K750" s="201">
        <v>164</v>
      </c>
      <c r="L750" s="128">
        <v>1180</v>
      </c>
      <c r="M750" s="199">
        <f t="shared" si="11"/>
        <v>193520</v>
      </c>
      <c r="N750" s="157" t="s">
        <v>3191</v>
      </c>
      <c r="O750" s="157">
        <v>0</v>
      </c>
      <c r="P750" s="205"/>
      <c r="Q750" s="205"/>
      <c r="R750" s="205"/>
      <c r="S750" s="206"/>
    </row>
    <row r="751" spans="1:19" ht="29.1" customHeight="1">
      <c r="A751" s="166">
        <v>747</v>
      </c>
      <c r="B751" s="206"/>
      <c r="C751" s="206"/>
      <c r="D751" s="206"/>
      <c r="E751" s="206"/>
      <c r="F751" s="166" t="s">
        <v>3226</v>
      </c>
      <c r="G751" s="206" t="s">
        <v>3217</v>
      </c>
      <c r="H751" s="158" t="s">
        <v>784</v>
      </c>
      <c r="I751" s="155" t="s">
        <v>119</v>
      </c>
      <c r="J751" s="201">
        <v>347</v>
      </c>
      <c r="K751" s="201">
        <v>189</v>
      </c>
      <c r="L751" s="128">
        <v>1180</v>
      </c>
      <c r="M751" s="199">
        <f t="shared" si="11"/>
        <v>223020</v>
      </c>
      <c r="N751" s="157" t="s">
        <v>1820</v>
      </c>
      <c r="O751" s="157">
        <v>0</v>
      </c>
      <c r="P751" s="205"/>
      <c r="Q751" s="205"/>
      <c r="R751" s="205"/>
      <c r="S751" s="206"/>
    </row>
    <row r="752" spans="1:19" ht="29.1" customHeight="1">
      <c r="A752" s="166">
        <v>748</v>
      </c>
      <c r="B752" s="206"/>
      <c r="C752" s="206"/>
      <c r="D752" s="206"/>
      <c r="E752" s="206"/>
      <c r="F752" s="166" t="s">
        <v>3226</v>
      </c>
      <c r="G752" s="206" t="s">
        <v>3217</v>
      </c>
      <c r="H752" s="158" t="s">
        <v>785</v>
      </c>
      <c r="I752" s="155" t="s">
        <v>55</v>
      </c>
      <c r="J752" s="201">
        <v>144</v>
      </c>
      <c r="K752" s="201">
        <v>144</v>
      </c>
      <c r="L752" s="128">
        <v>1180</v>
      </c>
      <c r="M752" s="199">
        <f t="shared" si="11"/>
        <v>169920</v>
      </c>
      <c r="N752" s="157" t="s">
        <v>3191</v>
      </c>
      <c r="O752" s="157">
        <v>0</v>
      </c>
      <c r="P752" s="205"/>
      <c r="Q752" s="205"/>
      <c r="R752" s="205"/>
      <c r="S752" s="206"/>
    </row>
    <row r="753" spans="1:19" ht="29.1" customHeight="1">
      <c r="A753" s="166">
        <v>749</v>
      </c>
      <c r="B753" s="206"/>
      <c r="C753" s="206"/>
      <c r="D753" s="206"/>
      <c r="E753" s="206"/>
      <c r="F753" s="166" t="s">
        <v>3226</v>
      </c>
      <c r="G753" s="206" t="s">
        <v>3217</v>
      </c>
      <c r="H753" s="158" t="s">
        <v>786</v>
      </c>
      <c r="I753" s="155" t="s">
        <v>119</v>
      </c>
      <c r="J753" s="201">
        <v>172</v>
      </c>
      <c r="K753" s="201">
        <v>84</v>
      </c>
      <c r="L753" s="128">
        <v>1180</v>
      </c>
      <c r="M753" s="199">
        <f t="shared" si="11"/>
        <v>99120</v>
      </c>
      <c r="N753" s="157" t="s">
        <v>3191</v>
      </c>
      <c r="O753" s="157">
        <v>0</v>
      </c>
      <c r="P753" s="205"/>
      <c r="Q753" s="205"/>
      <c r="R753" s="205"/>
      <c r="S753" s="206"/>
    </row>
    <row r="754" spans="1:19" ht="29.1" customHeight="1">
      <c r="A754" s="166">
        <v>750</v>
      </c>
      <c r="B754" s="206"/>
      <c r="C754" s="206"/>
      <c r="D754" s="206"/>
      <c r="E754" s="206"/>
      <c r="F754" s="166" t="s">
        <v>3226</v>
      </c>
      <c r="G754" s="206" t="s">
        <v>3217</v>
      </c>
      <c r="H754" s="158" t="s">
        <v>787</v>
      </c>
      <c r="I754" s="155" t="s">
        <v>55</v>
      </c>
      <c r="J754" s="201">
        <v>75</v>
      </c>
      <c r="K754" s="201">
        <v>75</v>
      </c>
      <c r="L754" s="128">
        <v>1180</v>
      </c>
      <c r="M754" s="199">
        <f t="shared" si="11"/>
        <v>88500</v>
      </c>
      <c r="N754" s="157" t="s">
        <v>3191</v>
      </c>
      <c r="O754" s="157">
        <v>0</v>
      </c>
      <c r="P754" s="205"/>
      <c r="Q754" s="205"/>
      <c r="R754" s="205"/>
      <c r="S754" s="206"/>
    </row>
    <row r="755" spans="1:19" ht="29.1" customHeight="1">
      <c r="A755" s="166">
        <v>751</v>
      </c>
      <c r="B755" s="206"/>
      <c r="C755" s="206"/>
      <c r="D755" s="206"/>
      <c r="E755" s="206"/>
      <c r="F755" s="166" t="s">
        <v>3226</v>
      </c>
      <c r="G755" s="206" t="s">
        <v>3217</v>
      </c>
      <c r="H755" s="158" t="s">
        <v>789</v>
      </c>
      <c r="I755" s="155" t="s">
        <v>55</v>
      </c>
      <c r="J755" s="201">
        <v>83</v>
      </c>
      <c r="K755" s="201">
        <v>83</v>
      </c>
      <c r="L755" s="128">
        <v>1180</v>
      </c>
      <c r="M755" s="199">
        <f t="shared" si="11"/>
        <v>97940</v>
      </c>
      <c r="N755" s="157" t="s">
        <v>3191</v>
      </c>
      <c r="O755" s="157">
        <v>0</v>
      </c>
      <c r="P755" s="205"/>
      <c r="Q755" s="205"/>
      <c r="R755" s="205"/>
      <c r="S755" s="206"/>
    </row>
    <row r="756" spans="1:19" ht="29.1" customHeight="1">
      <c r="A756" s="166">
        <v>752</v>
      </c>
      <c r="B756" s="206"/>
      <c r="C756" s="206"/>
      <c r="D756" s="206"/>
      <c r="E756" s="206"/>
      <c r="F756" s="166" t="s">
        <v>3226</v>
      </c>
      <c r="G756" s="206" t="s">
        <v>3217</v>
      </c>
      <c r="H756" s="158" t="s">
        <v>788</v>
      </c>
      <c r="I756" s="155" t="s">
        <v>119</v>
      </c>
      <c r="J756" s="201">
        <v>288</v>
      </c>
      <c r="K756" s="201">
        <v>120</v>
      </c>
      <c r="L756" s="128">
        <v>1180</v>
      </c>
      <c r="M756" s="199">
        <f t="shared" si="11"/>
        <v>141600</v>
      </c>
      <c r="N756" s="157" t="s">
        <v>3191</v>
      </c>
      <c r="O756" s="157">
        <v>0</v>
      </c>
      <c r="P756" s="205"/>
      <c r="Q756" s="205"/>
      <c r="R756" s="205"/>
      <c r="S756" s="206"/>
    </row>
    <row r="757" spans="1:19" ht="29.1" customHeight="1">
      <c r="A757" s="166">
        <v>753</v>
      </c>
      <c r="B757" s="206"/>
      <c r="C757" s="206"/>
      <c r="D757" s="206"/>
      <c r="E757" s="206"/>
      <c r="F757" s="166" t="s">
        <v>3226</v>
      </c>
      <c r="G757" s="206" t="s">
        <v>3217</v>
      </c>
      <c r="H757" s="158" t="s">
        <v>791</v>
      </c>
      <c r="I757" s="155" t="s">
        <v>55</v>
      </c>
      <c r="J757" s="201">
        <v>153</v>
      </c>
      <c r="K757" s="201">
        <v>153</v>
      </c>
      <c r="L757" s="128">
        <v>1180</v>
      </c>
      <c r="M757" s="199">
        <f t="shared" si="11"/>
        <v>180540</v>
      </c>
      <c r="N757" s="157" t="s">
        <v>3191</v>
      </c>
      <c r="O757" s="157">
        <v>0</v>
      </c>
      <c r="P757" s="205"/>
      <c r="Q757" s="205"/>
      <c r="R757" s="205"/>
      <c r="S757" s="206"/>
    </row>
    <row r="758" spans="1:19" ht="29.1" customHeight="1">
      <c r="A758" s="166">
        <v>754</v>
      </c>
      <c r="B758" s="206"/>
      <c r="C758" s="206"/>
      <c r="D758" s="206"/>
      <c r="E758" s="206"/>
      <c r="F758" s="166" t="s">
        <v>3226</v>
      </c>
      <c r="G758" s="206" t="s">
        <v>3217</v>
      </c>
      <c r="H758" s="158" t="s">
        <v>790</v>
      </c>
      <c r="I758" s="155" t="s">
        <v>119</v>
      </c>
      <c r="J758" s="201">
        <v>215</v>
      </c>
      <c r="K758" s="201">
        <v>187</v>
      </c>
      <c r="L758" s="128">
        <v>1180</v>
      </c>
      <c r="M758" s="199">
        <f t="shared" si="11"/>
        <v>220660</v>
      </c>
      <c r="N758" s="157" t="s">
        <v>3191</v>
      </c>
      <c r="O758" s="157">
        <v>0</v>
      </c>
      <c r="P758" s="205"/>
      <c r="Q758" s="205"/>
      <c r="R758" s="205"/>
      <c r="S758" s="206"/>
    </row>
    <row r="759" spans="1:19" ht="29.1" customHeight="1">
      <c r="A759" s="166">
        <v>755</v>
      </c>
      <c r="B759" s="206"/>
      <c r="C759" s="206"/>
      <c r="D759" s="206"/>
      <c r="E759" s="206"/>
      <c r="F759" s="166" t="s">
        <v>3226</v>
      </c>
      <c r="G759" s="206" t="s">
        <v>3217</v>
      </c>
      <c r="H759" s="158" t="s">
        <v>3158</v>
      </c>
      <c r="I759" s="155" t="s">
        <v>1</v>
      </c>
      <c r="J759" s="201">
        <v>257</v>
      </c>
      <c r="K759" s="201">
        <v>10</v>
      </c>
      <c r="L759" s="128">
        <v>1180</v>
      </c>
      <c r="M759" s="199">
        <f t="shared" si="11"/>
        <v>11800</v>
      </c>
      <c r="N759" s="157" t="s">
        <v>3191</v>
      </c>
      <c r="O759" s="157"/>
      <c r="P759" s="205"/>
      <c r="Q759" s="205"/>
      <c r="R759" s="205"/>
      <c r="S759" s="206"/>
    </row>
    <row r="760" spans="1:19" ht="29.1" customHeight="1">
      <c r="A760" s="166">
        <v>756</v>
      </c>
      <c r="B760" s="206"/>
      <c r="C760" s="206"/>
      <c r="D760" s="206"/>
      <c r="E760" s="206"/>
      <c r="F760" s="166" t="s">
        <v>3226</v>
      </c>
      <c r="G760" s="206" t="s">
        <v>3217</v>
      </c>
      <c r="H760" s="158" t="s">
        <v>792</v>
      </c>
      <c r="I760" s="155" t="s">
        <v>119</v>
      </c>
      <c r="J760" s="201">
        <v>145</v>
      </c>
      <c r="K760" s="201">
        <v>145</v>
      </c>
      <c r="L760" s="128">
        <v>303</v>
      </c>
      <c r="M760" s="199">
        <f t="shared" si="11"/>
        <v>43935</v>
      </c>
      <c r="N760" s="157" t="s">
        <v>3179</v>
      </c>
      <c r="O760" s="157">
        <v>0</v>
      </c>
      <c r="P760" s="205"/>
      <c r="Q760" s="205"/>
      <c r="R760" s="205"/>
      <c r="S760" s="206"/>
    </row>
    <row r="761" spans="1:19" ht="29.1" customHeight="1">
      <c r="A761" s="166">
        <v>757</v>
      </c>
      <c r="B761" s="206"/>
      <c r="C761" s="206"/>
      <c r="D761" s="206"/>
      <c r="E761" s="206"/>
      <c r="F761" s="166" t="s">
        <v>3226</v>
      </c>
      <c r="G761" s="206" t="s">
        <v>3217</v>
      </c>
      <c r="H761" s="158" t="s">
        <v>783</v>
      </c>
      <c r="I761" s="155" t="s">
        <v>119</v>
      </c>
      <c r="J761" s="201">
        <v>562</v>
      </c>
      <c r="K761" s="201">
        <v>313</v>
      </c>
      <c r="L761" s="128">
        <v>303</v>
      </c>
      <c r="M761" s="199">
        <f t="shared" si="11"/>
        <v>94839</v>
      </c>
      <c r="N761" s="157" t="s">
        <v>3179</v>
      </c>
      <c r="O761" s="157">
        <v>0</v>
      </c>
      <c r="P761" s="205"/>
      <c r="Q761" s="205"/>
      <c r="R761" s="205"/>
      <c r="S761" s="206"/>
    </row>
    <row r="762" spans="1:19" ht="29.1" customHeight="1">
      <c r="A762" s="166">
        <v>758</v>
      </c>
      <c r="B762" s="206"/>
      <c r="C762" s="206"/>
      <c r="D762" s="206"/>
      <c r="E762" s="206"/>
      <c r="F762" s="166" t="s">
        <v>3226</v>
      </c>
      <c r="G762" s="206" t="s">
        <v>3217</v>
      </c>
      <c r="H762" s="158" t="s">
        <v>822</v>
      </c>
      <c r="I762" s="155" t="s">
        <v>119</v>
      </c>
      <c r="J762" s="201">
        <v>235</v>
      </c>
      <c r="K762" s="201">
        <v>149</v>
      </c>
      <c r="L762" s="128">
        <v>303</v>
      </c>
      <c r="M762" s="199">
        <f t="shared" si="11"/>
        <v>45147</v>
      </c>
      <c r="N762" s="157" t="s">
        <v>3191</v>
      </c>
      <c r="O762" s="157">
        <v>0</v>
      </c>
      <c r="P762" s="205"/>
      <c r="Q762" s="205"/>
      <c r="R762" s="205"/>
      <c r="S762" s="206"/>
    </row>
    <row r="763" spans="1:19" ht="29.1" customHeight="1">
      <c r="A763" s="166">
        <v>759</v>
      </c>
      <c r="B763" s="206"/>
      <c r="C763" s="206"/>
      <c r="D763" s="206"/>
      <c r="E763" s="206"/>
      <c r="F763" s="166" t="s">
        <v>3226</v>
      </c>
      <c r="G763" s="206" t="s">
        <v>3217</v>
      </c>
      <c r="H763" s="158" t="s">
        <v>796</v>
      </c>
      <c r="I763" s="155" t="s">
        <v>55</v>
      </c>
      <c r="J763" s="201">
        <v>54</v>
      </c>
      <c r="K763" s="201">
        <v>54</v>
      </c>
      <c r="L763" s="128">
        <v>1610</v>
      </c>
      <c r="M763" s="199">
        <f t="shared" si="11"/>
        <v>86940</v>
      </c>
      <c r="N763" s="157" t="s">
        <v>3191</v>
      </c>
      <c r="O763" s="157">
        <v>0</v>
      </c>
      <c r="P763" s="205"/>
      <c r="Q763" s="205"/>
      <c r="R763" s="205"/>
      <c r="S763" s="206"/>
    </row>
    <row r="764" spans="1:19" ht="29.1" customHeight="1">
      <c r="A764" s="166">
        <v>760</v>
      </c>
      <c r="B764" s="206"/>
      <c r="C764" s="206"/>
      <c r="D764" s="206"/>
      <c r="E764" s="206"/>
      <c r="F764" s="166" t="s">
        <v>3226</v>
      </c>
      <c r="G764" s="206" t="s">
        <v>3217</v>
      </c>
      <c r="H764" s="158" t="s">
        <v>794</v>
      </c>
      <c r="I764" s="155" t="s">
        <v>119</v>
      </c>
      <c r="J764" s="201">
        <v>298</v>
      </c>
      <c r="K764" s="201">
        <v>298</v>
      </c>
      <c r="L764" s="128">
        <v>303</v>
      </c>
      <c r="M764" s="199">
        <f t="shared" si="11"/>
        <v>90294</v>
      </c>
      <c r="N764" s="157" t="s">
        <v>3191</v>
      </c>
      <c r="O764" s="157">
        <v>0</v>
      </c>
      <c r="P764" s="205"/>
      <c r="Q764" s="205"/>
      <c r="R764" s="205"/>
      <c r="S764" s="206"/>
    </row>
    <row r="765" spans="1:19" ht="29.1" customHeight="1">
      <c r="A765" s="166">
        <v>761</v>
      </c>
      <c r="B765" s="206"/>
      <c r="C765" s="206"/>
      <c r="D765" s="206"/>
      <c r="E765" s="206"/>
      <c r="F765" s="166" t="s">
        <v>3226</v>
      </c>
      <c r="G765" s="206" t="s">
        <v>3217</v>
      </c>
      <c r="H765" s="158" t="s">
        <v>795</v>
      </c>
      <c r="I765" s="155" t="s">
        <v>55</v>
      </c>
      <c r="J765" s="201">
        <v>5</v>
      </c>
      <c r="K765" s="201">
        <v>5</v>
      </c>
      <c r="L765" s="128">
        <v>1610</v>
      </c>
      <c r="M765" s="199">
        <f t="shared" si="11"/>
        <v>8050</v>
      </c>
      <c r="N765" s="157" t="s">
        <v>3191</v>
      </c>
      <c r="O765" s="157">
        <v>0</v>
      </c>
      <c r="P765" s="205"/>
      <c r="Q765" s="205"/>
      <c r="R765" s="205"/>
      <c r="S765" s="206"/>
    </row>
    <row r="766" spans="1:19" ht="29.1" customHeight="1">
      <c r="A766" s="166">
        <v>762</v>
      </c>
      <c r="B766" s="206"/>
      <c r="C766" s="206"/>
      <c r="D766" s="206"/>
      <c r="E766" s="206"/>
      <c r="F766" s="166" t="s">
        <v>3226</v>
      </c>
      <c r="G766" s="206" t="s">
        <v>3217</v>
      </c>
      <c r="H766" s="158" t="s">
        <v>779</v>
      </c>
      <c r="I766" s="155" t="s">
        <v>119</v>
      </c>
      <c r="J766" s="201">
        <v>278</v>
      </c>
      <c r="K766" s="201">
        <v>221</v>
      </c>
      <c r="L766" s="128">
        <v>1120</v>
      </c>
      <c r="M766" s="199">
        <f t="shared" si="11"/>
        <v>247520</v>
      </c>
      <c r="N766" s="157" t="s">
        <v>3179</v>
      </c>
      <c r="O766" s="157">
        <v>0</v>
      </c>
      <c r="P766" s="205"/>
      <c r="Q766" s="205"/>
      <c r="R766" s="205"/>
      <c r="S766" s="206"/>
    </row>
    <row r="767" spans="1:19" ht="29.1" customHeight="1">
      <c r="A767" s="166">
        <v>763</v>
      </c>
      <c r="B767" s="206"/>
      <c r="C767" s="206"/>
      <c r="D767" s="206"/>
      <c r="E767" s="206"/>
      <c r="F767" s="166" t="s">
        <v>3226</v>
      </c>
      <c r="G767" s="206" t="s">
        <v>3217</v>
      </c>
      <c r="H767" s="158" t="s">
        <v>780</v>
      </c>
      <c r="I767" s="155" t="s">
        <v>119</v>
      </c>
      <c r="J767" s="201">
        <v>317</v>
      </c>
      <c r="K767" s="201">
        <v>246</v>
      </c>
      <c r="L767" s="128">
        <v>1120</v>
      </c>
      <c r="M767" s="199">
        <f t="shared" si="11"/>
        <v>275520</v>
      </c>
      <c r="N767" s="157" t="s">
        <v>3191</v>
      </c>
      <c r="O767" s="157">
        <v>0</v>
      </c>
      <c r="P767" s="205"/>
      <c r="Q767" s="205"/>
      <c r="R767" s="205"/>
      <c r="S767" s="206"/>
    </row>
    <row r="768" spans="1:19" ht="29.1" customHeight="1">
      <c r="A768" s="166">
        <v>764</v>
      </c>
      <c r="B768" s="206"/>
      <c r="C768" s="206"/>
      <c r="D768" s="206"/>
      <c r="E768" s="206"/>
      <c r="F768" s="166" t="s">
        <v>3226</v>
      </c>
      <c r="G768" s="206" t="s">
        <v>3217</v>
      </c>
      <c r="H768" s="158" t="s">
        <v>817</v>
      </c>
      <c r="I768" s="155" t="s">
        <v>370</v>
      </c>
      <c r="J768" s="201">
        <v>128</v>
      </c>
      <c r="K768" s="201">
        <v>38</v>
      </c>
      <c r="L768" s="128">
        <v>1510</v>
      </c>
      <c r="M768" s="199">
        <f t="shared" si="11"/>
        <v>57380</v>
      </c>
      <c r="N768" s="157" t="s">
        <v>3191</v>
      </c>
      <c r="O768" s="157">
        <v>0</v>
      </c>
      <c r="P768" s="205"/>
      <c r="Q768" s="205"/>
      <c r="R768" s="205"/>
      <c r="S768" s="206"/>
    </row>
    <row r="769" spans="1:19" ht="29.1" customHeight="1">
      <c r="A769" s="166">
        <v>765</v>
      </c>
      <c r="B769" s="206"/>
      <c r="C769" s="206"/>
      <c r="D769" s="206"/>
      <c r="E769" s="206"/>
      <c r="F769" s="166" t="s">
        <v>3226</v>
      </c>
      <c r="G769" s="206" t="s">
        <v>3217</v>
      </c>
      <c r="H769" s="158" t="s">
        <v>3159</v>
      </c>
      <c r="I769" s="155" t="s">
        <v>37</v>
      </c>
      <c r="J769" s="201">
        <v>228</v>
      </c>
      <c r="K769" s="201">
        <v>94</v>
      </c>
      <c r="L769" s="128">
        <v>1610</v>
      </c>
      <c r="M769" s="199">
        <f t="shared" si="11"/>
        <v>151340</v>
      </c>
      <c r="N769" s="157" t="s">
        <v>3180</v>
      </c>
      <c r="O769" s="157"/>
      <c r="P769" s="205"/>
      <c r="Q769" s="205"/>
      <c r="R769" s="205"/>
      <c r="S769" s="206"/>
    </row>
    <row r="770" spans="1:19" ht="29.1" customHeight="1">
      <c r="A770" s="166">
        <v>766</v>
      </c>
      <c r="B770" s="206"/>
      <c r="C770" s="206"/>
      <c r="D770" s="206"/>
      <c r="E770" s="206"/>
      <c r="F770" s="166" t="s">
        <v>3226</v>
      </c>
      <c r="G770" s="206" t="s">
        <v>3217</v>
      </c>
      <c r="H770" s="158" t="s">
        <v>821</v>
      </c>
      <c r="I770" s="155" t="s">
        <v>119</v>
      </c>
      <c r="J770" s="201">
        <v>198</v>
      </c>
      <c r="K770" s="201">
        <v>198</v>
      </c>
      <c r="L770" s="128">
        <v>1610</v>
      </c>
      <c r="M770" s="199">
        <f t="shared" si="11"/>
        <v>318780</v>
      </c>
      <c r="N770" s="157" t="s">
        <v>3191</v>
      </c>
      <c r="O770" s="157">
        <v>0</v>
      </c>
      <c r="P770" s="205"/>
      <c r="Q770" s="205"/>
      <c r="R770" s="205"/>
      <c r="S770" s="206"/>
    </row>
    <row r="771" spans="1:19" ht="29.1" customHeight="1">
      <c r="A771" s="166">
        <v>767</v>
      </c>
      <c r="B771" s="206"/>
      <c r="C771" s="206"/>
      <c r="D771" s="206"/>
      <c r="E771" s="206"/>
      <c r="F771" s="166" t="s">
        <v>3226</v>
      </c>
      <c r="G771" s="206" t="s">
        <v>3217</v>
      </c>
      <c r="H771" s="158" t="s">
        <v>781</v>
      </c>
      <c r="I771" s="155" t="s">
        <v>119</v>
      </c>
      <c r="J771" s="201">
        <v>350</v>
      </c>
      <c r="K771" s="201">
        <v>244</v>
      </c>
      <c r="L771" s="128">
        <v>122</v>
      </c>
      <c r="M771" s="199">
        <f t="shared" si="11"/>
        <v>29768</v>
      </c>
      <c r="N771" s="157" t="s">
        <v>2269</v>
      </c>
      <c r="O771" s="157" t="s">
        <v>3715</v>
      </c>
      <c r="P771" s="205"/>
      <c r="Q771" s="205"/>
      <c r="R771" s="205"/>
      <c r="S771" s="206"/>
    </row>
    <row r="772" spans="1:19" ht="29.1" customHeight="1">
      <c r="A772" s="166">
        <v>768</v>
      </c>
      <c r="B772" s="206"/>
      <c r="C772" s="206"/>
      <c r="D772" s="206"/>
      <c r="E772" s="206"/>
      <c r="F772" s="166" t="s">
        <v>3226</v>
      </c>
      <c r="G772" s="206" t="s">
        <v>3217</v>
      </c>
      <c r="H772" s="158" t="s">
        <v>782</v>
      </c>
      <c r="I772" s="155" t="s">
        <v>55</v>
      </c>
      <c r="J772" s="201">
        <v>807</v>
      </c>
      <c r="K772" s="201">
        <v>52</v>
      </c>
      <c r="L772" s="128">
        <v>1510</v>
      </c>
      <c r="M772" s="199">
        <f t="shared" si="11"/>
        <v>78520</v>
      </c>
      <c r="N772" s="157" t="s">
        <v>3191</v>
      </c>
      <c r="O772" s="157">
        <v>0</v>
      </c>
      <c r="P772" s="205"/>
      <c r="Q772" s="205"/>
      <c r="R772" s="205"/>
      <c r="S772" s="206"/>
    </row>
    <row r="773" spans="1:19" ht="29.1" customHeight="1">
      <c r="A773" s="166">
        <v>769</v>
      </c>
      <c r="B773" s="206"/>
      <c r="C773" s="206"/>
      <c r="D773" s="206"/>
      <c r="E773" s="206"/>
      <c r="F773" s="166" t="s">
        <v>3226</v>
      </c>
      <c r="G773" s="206" t="s">
        <v>3217</v>
      </c>
      <c r="H773" s="158" t="s">
        <v>763</v>
      </c>
      <c r="I773" s="155" t="s">
        <v>54</v>
      </c>
      <c r="J773" s="201">
        <v>1293</v>
      </c>
      <c r="K773" s="201">
        <v>85</v>
      </c>
      <c r="L773" s="128">
        <v>3770</v>
      </c>
      <c r="M773" s="199">
        <f t="shared" ref="M773:M836" si="12">K773*L773</f>
        <v>320450</v>
      </c>
      <c r="N773" s="157" t="s">
        <v>2366</v>
      </c>
      <c r="O773" s="157" t="s">
        <v>2367</v>
      </c>
      <c r="P773" s="205"/>
      <c r="Q773" s="205"/>
      <c r="R773" s="205"/>
      <c r="S773" s="206"/>
    </row>
    <row r="774" spans="1:19" ht="29.1" customHeight="1">
      <c r="A774" s="166">
        <v>770</v>
      </c>
      <c r="B774" s="206"/>
      <c r="C774" s="206"/>
      <c r="D774" s="206"/>
      <c r="E774" s="206"/>
      <c r="F774" s="166" t="s">
        <v>3226</v>
      </c>
      <c r="G774" s="206" t="s">
        <v>3217</v>
      </c>
      <c r="H774" s="158" t="s">
        <v>764</v>
      </c>
      <c r="I774" s="155" t="s">
        <v>55</v>
      </c>
      <c r="J774" s="201">
        <v>880</v>
      </c>
      <c r="K774" s="201">
        <v>825</v>
      </c>
      <c r="L774" s="128">
        <v>5070</v>
      </c>
      <c r="M774" s="199">
        <f t="shared" si="12"/>
        <v>4182750</v>
      </c>
      <c r="N774" s="157" t="s">
        <v>2368</v>
      </c>
      <c r="O774" s="157" t="s">
        <v>2369</v>
      </c>
      <c r="P774" s="205"/>
      <c r="Q774" s="205"/>
      <c r="R774" s="205"/>
      <c r="S774" s="206"/>
    </row>
    <row r="775" spans="1:19" ht="29.1" customHeight="1">
      <c r="A775" s="166">
        <v>771</v>
      </c>
      <c r="B775" s="206"/>
      <c r="C775" s="206"/>
      <c r="D775" s="206"/>
      <c r="E775" s="206"/>
      <c r="F775" s="166" t="s">
        <v>3226</v>
      </c>
      <c r="G775" s="206" t="s">
        <v>3217</v>
      </c>
      <c r="H775" s="158" t="s">
        <v>771</v>
      </c>
      <c r="I775" s="155" t="s">
        <v>55</v>
      </c>
      <c r="J775" s="201">
        <v>1283</v>
      </c>
      <c r="K775" s="201">
        <v>13</v>
      </c>
      <c r="L775" s="128">
        <v>4520</v>
      </c>
      <c r="M775" s="199">
        <f t="shared" si="12"/>
        <v>58760</v>
      </c>
      <c r="N775" s="157" t="s">
        <v>2370</v>
      </c>
      <c r="O775" s="157" t="s">
        <v>2371</v>
      </c>
      <c r="P775" s="205"/>
      <c r="Q775" s="205"/>
      <c r="R775" s="205"/>
      <c r="S775" s="206"/>
    </row>
    <row r="776" spans="1:19" ht="29.1" customHeight="1">
      <c r="A776" s="166">
        <v>772</v>
      </c>
      <c r="B776" s="206"/>
      <c r="C776" s="206"/>
      <c r="D776" s="206"/>
      <c r="E776" s="206"/>
      <c r="F776" s="166" t="s">
        <v>3226</v>
      </c>
      <c r="G776" s="206" t="s">
        <v>3217</v>
      </c>
      <c r="H776" s="158" t="s">
        <v>767</v>
      </c>
      <c r="I776" s="155" t="s">
        <v>55</v>
      </c>
      <c r="J776" s="201">
        <v>1364</v>
      </c>
      <c r="K776" s="201">
        <v>744</v>
      </c>
      <c r="L776" s="128">
        <v>5070</v>
      </c>
      <c r="M776" s="199">
        <f t="shared" si="12"/>
        <v>3772080</v>
      </c>
      <c r="N776" s="157" t="s">
        <v>2370</v>
      </c>
      <c r="O776" s="157" t="s">
        <v>2371</v>
      </c>
      <c r="P776" s="205"/>
      <c r="Q776" s="205"/>
      <c r="R776" s="205"/>
      <c r="S776" s="206"/>
    </row>
    <row r="777" spans="1:19" ht="29.1" customHeight="1">
      <c r="A777" s="166">
        <v>773</v>
      </c>
      <c r="B777" s="206"/>
      <c r="C777" s="206"/>
      <c r="D777" s="206"/>
      <c r="E777" s="206"/>
      <c r="F777" s="166" t="s">
        <v>3226</v>
      </c>
      <c r="G777" s="206" t="s">
        <v>3217</v>
      </c>
      <c r="H777" s="158" t="s">
        <v>772</v>
      </c>
      <c r="I777" s="155" t="s">
        <v>55</v>
      </c>
      <c r="J777" s="201">
        <v>1026</v>
      </c>
      <c r="K777" s="201">
        <v>819</v>
      </c>
      <c r="L777" s="128">
        <v>5250</v>
      </c>
      <c r="M777" s="199">
        <f t="shared" si="12"/>
        <v>4299750</v>
      </c>
      <c r="N777" s="157" t="s">
        <v>2370</v>
      </c>
      <c r="O777" s="157" t="s">
        <v>2371</v>
      </c>
      <c r="P777" s="205"/>
      <c r="Q777" s="205"/>
      <c r="R777" s="205"/>
      <c r="S777" s="206"/>
    </row>
    <row r="778" spans="1:19" ht="29.1" customHeight="1">
      <c r="A778" s="166">
        <v>774</v>
      </c>
      <c r="B778" s="206"/>
      <c r="C778" s="206"/>
      <c r="D778" s="206"/>
      <c r="E778" s="206"/>
      <c r="F778" s="166" t="s">
        <v>3226</v>
      </c>
      <c r="G778" s="206" t="s">
        <v>3217</v>
      </c>
      <c r="H778" s="158" t="s">
        <v>774</v>
      </c>
      <c r="I778" s="155" t="s">
        <v>119</v>
      </c>
      <c r="J778" s="201">
        <v>255</v>
      </c>
      <c r="K778" s="201">
        <v>188</v>
      </c>
      <c r="L778" s="128">
        <v>1780</v>
      </c>
      <c r="M778" s="199">
        <f t="shared" si="12"/>
        <v>334640</v>
      </c>
      <c r="N778" s="157" t="s">
        <v>3179</v>
      </c>
      <c r="O778" s="157">
        <v>0</v>
      </c>
      <c r="P778" s="205"/>
      <c r="Q778" s="205"/>
      <c r="R778" s="205"/>
      <c r="S778" s="206"/>
    </row>
    <row r="779" spans="1:19" ht="29.1" customHeight="1">
      <c r="A779" s="166">
        <v>775</v>
      </c>
      <c r="B779" s="206"/>
      <c r="C779" s="206"/>
      <c r="D779" s="206"/>
      <c r="E779" s="206"/>
      <c r="F779" s="166" t="s">
        <v>3226</v>
      </c>
      <c r="G779" s="206" t="s">
        <v>3217</v>
      </c>
      <c r="H779" s="158" t="s">
        <v>825</v>
      </c>
      <c r="I779" s="155" t="s">
        <v>119</v>
      </c>
      <c r="J779" s="201">
        <v>79.900000000000006</v>
      </c>
      <c r="K779" s="201">
        <v>79.900000000000006</v>
      </c>
      <c r="L779" s="128">
        <v>1780</v>
      </c>
      <c r="M779" s="199">
        <f t="shared" si="12"/>
        <v>142222</v>
      </c>
      <c r="N779" s="157" t="s">
        <v>1821</v>
      </c>
      <c r="O779" s="157">
        <v>0</v>
      </c>
      <c r="P779" s="205"/>
      <c r="Q779" s="205"/>
      <c r="R779" s="205"/>
      <c r="S779" s="206"/>
    </row>
    <row r="780" spans="1:19" ht="29.1" customHeight="1">
      <c r="A780" s="166">
        <v>776</v>
      </c>
      <c r="B780" s="206"/>
      <c r="C780" s="206"/>
      <c r="D780" s="206"/>
      <c r="E780" s="206"/>
      <c r="F780" s="166" t="s">
        <v>3226</v>
      </c>
      <c r="G780" s="206" t="s">
        <v>3217</v>
      </c>
      <c r="H780" s="158" t="s">
        <v>824</v>
      </c>
      <c r="I780" s="155" t="s">
        <v>55</v>
      </c>
      <c r="J780" s="201">
        <v>1143.3</v>
      </c>
      <c r="K780" s="201">
        <v>745</v>
      </c>
      <c r="L780" s="128">
        <v>5400</v>
      </c>
      <c r="M780" s="199">
        <f t="shared" si="12"/>
        <v>4023000</v>
      </c>
      <c r="N780" s="157" t="s">
        <v>2357</v>
      </c>
      <c r="O780" s="157" t="s">
        <v>3705</v>
      </c>
      <c r="P780" s="205"/>
      <c r="Q780" s="205"/>
      <c r="R780" s="205"/>
      <c r="S780" s="206"/>
    </row>
    <row r="781" spans="1:19" ht="29.1" customHeight="1">
      <c r="A781" s="166">
        <v>777</v>
      </c>
      <c r="B781" s="206"/>
      <c r="C781" s="206"/>
      <c r="D781" s="206"/>
      <c r="E781" s="206"/>
      <c r="F781" s="166" t="s">
        <v>3226</v>
      </c>
      <c r="G781" s="206" t="s">
        <v>3217</v>
      </c>
      <c r="H781" s="158" t="s">
        <v>823</v>
      </c>
      <c r="I781" s="155" t="s">
        <v>55</v>
      </c>
      <c r="J781" s="201">
        <v>1293.2</v>
      </c>
      <c r="K781" s="201">
        <v>114</v>
      </c>
      <c r="L781" s="128">
        <v>4940</v>
      </c>
      <c r="M781" s="199">
        <f t="shared" si="12"/>
        <v>563160</v>
      </c>
      <c r="N781" s="157" t="s">
        <v>2327</v>
      </c>
      <c r="O781" s="157" t="s">
        <v>3662</v>
      </c>
      <c r="P781" s="205"/>
      <c r="Q781" s="205"/>
      <c r="R781" s="205"/>
      <c r="S781" s="206"/>
    </row>
    <row r="782" spans="1:19" ht="29.1" customHeight="1">
      <c r="A782" s="166">
        <v>778</v>
      </c>
      <c r="B782" s="206"/>
      <c r="C782" s="206"/>
      <c r="D782" s="206"/>
      <c r="E782" s="206"/>
      <c r="F782" s="166" t="s">
        <v>3226</v>
      </c>
      <c r="G782" s="206" t="s">
        <v>3217</v>
      </c>
      <c r="H782" s="158" t="s">
        <v>826</v>
      </c>
      <c r="I782" s="155" t="s">
        <v>55</v>
      </c>
      <c r="J782" s="201">
        <v>13.9</v>
      </c>
      <c r="K782" s="201">
        <v>13.9</v>
      </c>
      <c r="L782" s="128">
        <v>5230</v>
      </c>
      <c r="M782" s="199">
        <f t="shared" si="12"/>
        <v>72697</v>
      </c>
      <c r="N782" s="157" t="s">
        <v>3191</v>
      </c>
      <c r="O782" s="157">
        <v>0</v>
      </c>
      <c r="P782" s="205"/>
      <c r="Q782" s="205"/>
      <c r="R782" s="205"/>
      <c r="S782" s="206"/>
    </row>
    <row r="783" spans="1:19" ht="29.1" customHeight="1">
      <c r="A783" s="166">
        <v>779</v>
      </c>
      <c r="B783" s="206"/>
      <c r="C783" s="206"/>
      <c r="D783" s="206"/>
      <c r="E783" s="206"/>
      <c r="F783" s="166" t="s">
        <v>3226</v>
      </c>
      <c r="G783" s="206" t="s">
        <v>3217</v>
      </c>
      <c r="H783" s="158" t="s">
        <v>3121</v>
      </c>
      <c r="I783" s="155" t="s">
        <v>37</v>
      </c>
      <c r="J783" s="201">
        <v>3907.8</v>
      </c>
      <c r="K783" s="201">
        <v>172</v>
      </c>
      <c r="L783" s="128">
        <v>1480</v>
      </c>
      <c r="M783" s="199">
        <f t="shared" si="12"/>
        <v>254560</v>
      </c>
      <c r="N783" s="157" t="s">
        <v>1821</v>
      </c>
      <c r="O783" s="157">
        <v>0</v>
      </c>
      <c r="P783" s="205"/>
      <c r="Q783" s="205"/>
      <c r="R783" s="205"/>
      <c r="S783" s="206"/>
    </row>
    <row r="784" spans="1:19" ht="29.1" customHeight="1">
      <c r="A784" s="166">
        <v>780</v>
      </c>
      <c r="B784" s="206"/>
      <c r="C784" s="206"/>
      <c r="D784" s="206"/>
      <c r="E784" s="206"/>
      <c r="F784" s="166" t="s">
        <v>3226</v>
      </c>
      <c r="G784" s="206" t="s">
        <v>3217</v>
      </c>
      <c r="H784" s="158" t="s">
        <v>3156</v>
      </c>
      <c r="I784" s="155" t="s">
        <v>3</v>
      </c>
      <c r="J784" s="201">
        <v>19017.2</v>
      </c>
      <c r="K784" s="201">
        <v>576</v>
      </c>
      <c r="L784" s="128">
        <v>1480</v>
      </c>
      <c r="M784" s="199">
        <f t="shared" si="12"/>
        <v>852480</v>
      </c>
      <c r="N784" s="157" t="s">
        <v>3191</v>
      </c>
      <c r="O784" s="157"/>
      <c r="P784" s="205"/>
      <c r="Q784" s="205"/>
      <c r="R784" s="205"/>
      <c r="S784" s="206"/>
    </row>
    <row r="785" spans="1:19" ht="29.1" customHeight="1">
      <c r="A785" s="166">
        <v>781</v>
      </c>
      <c r="B785" s="206"/>
      <c r="C785" s="206"/>
      <c r="D785" s="206"/>
      <c r="E785" s="206"/>
      <c r="F785" s="166" t="s">
        <v>3226</v>
      </c>
      <c r="G785" s="206" t="s">
        <v>3217</v>
      </c>
      <c r="H785" s="158" t="s">
        <v>847</v>
      </c>
      <c r="I785" s="155" t="s">
        <v>119</v>
      </c>
      <c r="J785" s="201">
        <v>2130</v>
      </c>
      <c r="K785" s="201">
        <v>487</v>
      </c>
      <c r="L785" s="128">
        <v>1410</v>
      </c>
      <c r="M785" s="199">
        <f t="shared" si="12"/>
        <v>686670</v>
      </c>
      <c r="N785" s="157" t="s">
        <v>1821</v>
      </c>
      <c r="O785" s="157">
        <v>0</v>
      </c>
      <c r="P785" s="205"/>
      <c r="Q785" s="205"/>
      <c r="R785" s="205"/>
      <c r="S785" s="206"/>
    </row>
    <row r="786" spans="1:19" ht="29.1" customHeight="1">
      <c r="A786" s="166">
        <v>782</v>
      </c>
      <c r="B786" s="206"/>
      <c r="C786" s="206"/>
      <c r="D786" s="206"/>
      <c r="E786" s="206"/>
      <c r="F786" s="166" t="s">
        <v>3226</v>
      </c>
      <c r="G786" s="206" t="s">
        <v>3217</v>
      </c>
      <c r="H786" s="158" t="s">
        <v>830</v>
      </c>
      <c r="I786" s="155" t="s">
        <v>55</v>
      </c>
      <c r="J786" s="201">
        <v>2226</v>
      </c>
      <c r="K786" s="201">
        <v>1761</v>
      </c>
      <c r="L786" s="128">
        <v>4750</v>
      </c>
      <c r="M786" s="199">
        <f t="shared" si="12"/>
        <v>8364750</v>
      </c>
      <c r="N786" s="157" t="s">
        <v>2358</v>
      </c>
      <c r="O786" s="157" t="s">
        <v>2359</v>
      </c>
      <c r="P786" s="205"/>
      <c r="Q786" s="205"/>
      <c r="R786" s="205"/>
      <c r="S786" s="206"/>
    </row>
    <row r="787" spans="1:19" ht="29.1" customHeight="1">
      <c r="A787" s="166">
        <v>783</v>
      </c>
      <c r="B787" s="206"/>
      <c r="C787" s="206"/>
      <c r="D787" s="206"/>
      <c r="E787" s="206"/>
      <c r="F787" s="166" t="s">
        <v>3226</v>
      </c>
      <c r="G787" s="206" t="s">
        <v>3217</v>
      </c>
      <c r="H787" s="158" t="s">
        <v>849</v>
      </c>
      <c r="I787" s="155" t="s">
        <v>166</v>
      </c>
      <c r="J787" s="201">
        <v>547.4</v>
      </c>
      <c r="K787" s="201">
        <v>547</v>
      </c>
      <c r="L787" s="128">
        <v>1610</v>
      </c>
      <c r="M787" s="199">
        <f t="shared" si="12"/>
        <v>880670</v>
      </c>
      <c r="N787" s="157" t="s">
        <v>1821</v>
      </c>
      <c r="O787" s="157">
        <v>0</v>
      </c>
      <c r="P787" s="205"/>
      <c r="Q787" s="205"/>
      <c r="R787" s="205"/>
      <c r="S787" s="206"/>
    </row>
    <row r="788" spans="1:19" ht="29.1" customHeight="1">
      <c r="A788" s="166">
        <v>784</v>
      </c>
      <c r="B788" s="206"/>
      <c r="C788" s="206"/>
      <c r="D788" s="206"/>
      <c r="E788" s="206"/>
      <c r="F788" s="166" t="s">
        <v>3226</v>
      </c>
      <c r="G788" s="206" t="s">
        <v>3217</v>
      </c>
      <c r="H788" s="158" t="s">
        <v>829</v>
      </c>
      <c r="I788" s="155" t="s">
        <v>55</v>
      </c>
      <c r="J788" s="201">
        <v>1352.3</v>
      </c>
      <c r="K788" s="201">
        <v>613</v>
      </c>
      <c r="L788" s="128">
        <v>4750</v>
      </c>
      <c r="M788" s="199">
        <f t="shared" si="12"/>
        <v>2911750</v>
      </c>
      <c r="N788" s="157" t="s">
        <v>2358</v>
      </c>
      <c r="O788" s="157" t="s">
        <v>2359</v>
      </c>
      <c r="P788" s="205"/>
      <c r="Q788" s="205"/>
      <c r="R788" s="205"/>
      <c r="S788" s="206"/>
    </row>
    <row r="789" spans="1:19" ht="29.1" customHeight="1">
      <c r="A789" s="166">
        <v>785</v>
      </c>
      <c r="B789" s="206"/>
      <c r="C789" s="206"/>
      <c r="D789" s="206"/>
      <c r="E789" s="206"/>
      <c r="F789" s="166" t="s">
        <v>3226</v>
      </c>
      <c r="G789" s="206" t="s">
        <v>3217</v>
      </c>
      <c r="H789" s="158" t="s">
        <v>793</v>
      </c>
      <c r="I789" s="155" t="s">
        <v>55</v>
      </c>
      <c r="J789" s="201">
        <v>34</v>
      </c>
      <c r="K789" s="201">
        <v>34</v>
      </c>
      <c r="L789" s="128">
        <v>303</v>
      </c>
      <c r="M789" s="199">
        <f t="shared" si="12"/>
        <v>10302</v>
      </c>
      <c r="N789" s="157" t="s">
        <v>3191</v>
      </c>
      <c r="O789" s="157">
        <v>0</v>
      </c>
      <c r="P789" s="205"/>
      <c r="Q789" s="205"/>
      <c r="R789" s="205"/>
      <c r="S789" s="206"/>
    </row>
    <row r="790" spans="1:19" ht="29.1" customHeight="1">
      <c r="A790" s="166">
        <v>786</v>
      </c>
      <c r="B790" s="206"/>
      <c r="C790" s="206"/>
      <c r="D790" s="206"/>
      <c r="E790" s="206"/>
      <c r="F790" s="166" t="s">
        <v>3226</v>
      </c>
      <c r="G790" s="206" t="s">
        <v>3217</v>
      </c>
      <c r="H790" s="158" t="s">
        <v>828</v>
      </c>
      <c r="I790" s="155" t="s">
        <v>55</v>
      </c>
      <c r="J790" s="201">
        <v>1508</v>
      </c>
      <c r="K790" s="201">
        <v>455</v>
      </c>
      <c r="L790" s="128">
        <v>4750</v>
      </c>
      <c r="M790" s="199">
        <f t="shared" si="12"/>
        <v>2161250</v>
      </c>
      <c r="N790" s="157" t="s">
        <v>2384</v>
      </c>
      <c r="O790" s="157" t="s">
        <v>3720</v>
      </c>
      <c r="P790" s="205"/>
      <c r="Q790" s="205"/>
      <c r="R790" s="205"/>
      <c r="S790" s="206"/>
    </row>
    <row r="791" spans="1:19" ht="29.1" customHeight="1">
      <c r="A791" s="166">
        <v>787</v>
      </c>
      <c r="B791" s="206"/>
      <c r="C791" s="206"/>
      <c r="D791" s="206"/>
      <c r="E791" s="206"/>
      <c r="F791" s="166" t="s">
        <v>3226</v>
      </c>
      <c r="G791" s="206" t="s">
        <v>3217</v>
      </c>
      <c r="H791" s="158" t="s">
        <v>827</v>
      </c>
      <c r="I791" s="155" t="s">
        <v>55</v>
      </c>
      <c r="J791" s="201">
        <v>1303.8</v>
      </c>
      <c r="K791" s="201">
        <v>365</v>
      </c>
      <c r="L791" s="128">
        <v>4900</v>
      </c>
      <c r="M791" s="199">
        <f t="shared" si="12"/>
        <v>1788500</v>
      </c>
      <c r="N791" s="157" t="s">
        <v>2318</v>
      </c>
      <c r="O791" s="157" t="s">
        <v>3721</v>
      </c>
      <c r="P791" s="205"/>
      <c r="Q791" s="205"/>
      <c r="R791" s="205"/>
      <c r="S791" s="206"/>
    </row>
    <row r="792" spans="1:19" ht="29.1" customHeight="1">
      <c r="A792" s="166">
        <v>788</v>
      </c>
      <c r="B792" s="206"/>
      <c r="C792" s="206"/>
      <c r="D792" s="206"/>
      <c r="E792" s="206"/>
      <c r="F792" s="166" t="s">
        <v>3226</v>
      </c>
      <c r="G792" s="206" t="s">
        <v>3217</v>
      </c>
      <c r="H792" s="158" t="s">
        <v>848</v>
      </c>
      <c r="I792" s="155" t="s">
        <v>119</v>
      </c>
      <c r="J792" s="201">
        <v>421.7</v>
      </c>
      <c r="K792" s="201">
        <v>145</v>
      </c>
      <c r="L792" s="128">
        <v>1610</v>
      </c>
      <c r="M792" s="199">
        <f t="shared" si="12"/>
        <v>233450</v>
      </c>
      <c r="N792" s="157" t="s">
        <v>1821</v>
      </c>
      <c r="O792" s="157">
        <v>0</v>
      </c>
      <c r="P792" s="205"/>
      <c r="Q792" s="205"/>
      <c r="R792" s="205"/>
      <c r="S792" s="206"/>
    </row>
    <row r="793" spans="1:19" ht="29.1" customHeight="1">
      <c r="A793" s="166">
        <v>789</v>
      </c>
      <c r="B793" s="206"/>
      <c r="C793" s="206"/>
      <c r="D793" s="206"/>
      <c r="E793" s="206"/>
      <c r="F793" s="166" t="s">
        <v>3226</v>
      </c>
      <c r="G793" s="206" t="s">
        <v>3218</v>
      </c>
      <c r="H793" s="158" t="s">
        <v>1032</v>
      </c>
      <c r="I793" s="155" t="s">
        <v>119</v>
      </c>
      <c r="J793" s="201">
        <v>264</v>
      </c>
      <c r="K793" s="201">
        <v>264</v>
      </c>
      <c r="L793" s="128">
        <v>1610</v>
      </c>
      <c r="M793" s="199">
        <f t="shared" si="12"/>
        <v>425040</v>
      </c>
      <c r="N793" s="157" t="s">
        <v>2031</v>
      </c>
      <c r="O793" s="157">
        <v>783</v>
      </c>
      <c r="P793" s="205"/>
      <c r="Q793" s="205"/>
      <c r="R793" s="205"/>
      <c r="S793" s="206"/>
    </row>
    <row r="794" spans="1:19" ht="29.1" customHeight="1">
      <c r="A794" s="166">
        <v>790</v>
      </c>
      <c r="B794" s="206"/>
      <c r="C794" s="206"/>
      <c r="D794" s="206"/>
      <c r="E794" s="206"/>
      <c r="F794" s="166" t="s">
        <v>3226</v>
      </c>
      <c r="G794" s="206" t="s">
        <v>3218</v>
      </c>
      <c r="H794" s="158" t="s">
        <v>1037</v>
      </c>
      <c r="I794" s="155" t="s">
        <v>182</v>
      </c>
      <c r="J794" s="201">
        <v>85</v>
      </c>
      <c r="K794" s="202">
        <v>85</v>
      </c>
      <c r="L794" s="199">
        <v>1610</v>
      </c>
      <c r="M794" s="199">
        <f t="shared" si="12"/>
        <v>136850</v>
      </c>
      <c r="N794" s="157" t="s">
        <v>3191</v>
      </c>
      <c r="O794" s="157">
        <v>0</v>
      </c>
      <c r="P794" s="205"/>
      <c r="Q794" s="205"/>
      <c r="R794" s="205"/>
      <c r="S794" s="206"/>
    </row>
    <row r="795" spans="1:19" ht="29.1" customHeight="1">
      <c r="A795" s="166">
        <v>791</v>
      </c>
      <c r="B795" s="206"/>
      <c r="C795" s="206"/>
      <c r="D795" s="206"/>
      <c r="E795" s="206"/>
      <c r="F795" s="166" t="s">
        <v>3226</v>
      </c>
      <c r="G795" s="206" t="s">
        <v>3218</v>
      </c>
      <c r="H795" s="158" t="s">
        <v>1036</v>
      </c>
      <c r="I795" s="155" t="s">
        <v>119</v>
      </c>
      <c r="J795" s="201">
        <v>159</v>
      </c>
      <c r="K795" s="201">
        <v>159</v>
      </c>
      <c r="L795" s="128">
        <v>1020</v>
      </c>
      <c r="M795" s="199">
        <f t="shared" si="12"/>
        <v>162180</v>
      </c>
      <c r="N795" s="157" t="s">
        <v>2265</v>
      </c>
      <c r="O795" s="157" t="s">
        <v>1037</v>
      </c>
      <c r="P795" s="205"/>
      <c r="Q795" s="205"/>
      <c r="R795" s="205"/>
      <c r="S795" s="206"/>
    </row>
    <row r="796" spans="1:19" ht="29.1" customHeight="1">
      <c r="A796" s="166">
        <v>792</v>
      </c>
      <c r="B796" s="206"/>
      <c r="C796" s="206"/>
      <c r="D796" s="206"/>
      <c r="E796" s="206"/>
      <c r="F796" s="166" t="s">
        <v>3226</v>
      </c>
      <c r="G796" s="206" t="s">
        <v>3218</v>
      </c>
      <c r="H796" s="158" t="s">
        <v>1040</v>
      </c>
      <c r="I796" s="155" t="s">
        <v>119</v>
      </c>
      <c r="J796" s="201">
        <v>245</v>
      </c>
      <c r="K796" s="201">
        <v>245</v>
      </c>
      <c r="L796" s="128">
        <v>1020</v>
      </c>
      <c r="M796" s="199">
        <f t="shared" si="12"/>
        <v>249900</v>
      </c>
      <c r="N796" s="157" t="s">
        <v>3191</v>
      </c>
      <c r="O796" s="157">
        <v>0</v>
      </c>
      <c r="P796" s="205"/>
      <c r="Q796" s="205"/>
      <c r="R796" s="205"/>
      <c r="S796" s="206"/>
    </row>
    <row r="797" spans="1:19" ht="29.1" customHeight="1">
      <c r="A797" s="166">
        <v>793</v>
      </c>
      <c r="B797" s="206"/>
      <c r="C797" s="206"/>
      <c r="D797" s="206"/>
      <c r="E797" s="206"/>
      <c r="F797" s="166" t="s">
        <v>3226</v>
      </c>
      <c r="G797" s="206" t="s">
        <v>3218</v>
      </c>
      <c r="H797" s="158" t="s">
        <v>1042</v>
      </c>
      <c r="I797" s="155" t="s">
        <v>54</v>
      </c>
      <c r="J797" s="201">
        <v>113</v>
      </c>
      <c r="K797" s="201">
        <v>113</v>
      </c>
      <c r="L797" s="128">
        <v>1020</v>
      </c>
      <c r="M797" s="199">
        <f t="shared" si="12"/>
        <v>115260</v>
      </c>
      <c r="N797" s="157" t="s">
        <v>3191</v>
      </c>
      <c r="O797" s="157">
        <v>0</v>
      </c>
      <c r="P797" s="205"/>
      <c r="Q797" s="205"/>
      <c r="R797" s="205"/>
      <c r="S797" s="206"/>
    </row>
    <row r="798" spans="1:19" ht="29.1" customHeight="1">
      <c r="A798" s="166">
        <v>794</v>
      </c>
      <c r="B798" s="206"/>
      <c r="C798" s="206"/>
      <c r="D798" s="206"/>
      <c r="E798" s="206"/>
      <c r="F798" s="166" t="s">
        <v>3226</v>
      </c>
      <c r="G798" s="206" t="s">
        <v>3218</v>
      </c>
      <c r="H798" s="158" t="s">
        <v>1043</v>
      </c>
      <c r="I798" s="155" t="s">
        <v>54</v>
      </c>
      <c r="J798" s="201">
        <v>122</v>
      </c>
      <c r="K798" s="202">
        <v>52</v>
      </c>
      <c r="L798" s="199">
        <v>4840</v>
      </c>
      <c r="M798" s="199">
        <f t="shared" si="12"/>
        <v>251680</v>
      </c>
      <c r="N798" s="157" t="s">
        <v>3191</v>
      </c>
      <c r="O798" s="157">
        <v>0</v>
      </c>
      <c r="P798" s="205"/>
      <c r="Q798" s="205"/>
      <c r="R798" s="205"/>
      <c r="S798" s="206"/>
    </row>
    <row r="799" spans="1:19" ht="29.1" customHeight="1">
      <c r="A799" s="166">
        <v>795</v>
      </c>
      <c r="B799" s="206"/>
      <c r="C799" s="206"/>
      <c r="D799" s="206"/>
      <c r="E799" s="206"/>
      <c r="F799" s="166" t="s">
        <v>3226</v>
      </c>
      <c r="G799" s="206" t="s">
        <v>3218</v>
      </c>
      <c r="H799" s="158" t="s">
        <v>108</v>
      </c>
      <c r="I799" s="155" t="s">
        <v>119</v>
      </c>
      <c r="J799" s="201">
        <v>479</v>
      </c>
      <c r="K799" s="201">
        <v>479</v>
      </c>
      <c r="L799" s="128">
        <v>1610</v>
      </c>
      <c r="M799" s="199">
        <f t="shared" si="12"/>
        <v>771190</v>
      </c>
      <c r="N799" s="157" t="s">
        <v>3191</v>
      </c>
      <c r="O799" s="157">
        <v>0</v>
      </c>
      <c r="P799" s="205"/>
      <c r="Q799" s="205"/>
      <c r="R799" s="205"/>
      <c r="S799" s="206"/>
    </row>
    <row r="800" spans="1:19" ht="29.1" customHeight="1">
      <c r="A800" s="166">
        <v>796</v>
      </c>
      <c r="B800" s="206"/>
      <c r="C800" s="206"/>
      <c r="D800" s="206"/>
      <c r="E800" s="206"/>
      <c r="F800" s="166" t="s">
        <v>3226</v>
      </c>
      <c r="G800" s="206" t="s">
        <v>3218</v>
      </c>
      <c r="H800" s="158" t="s">
        <v>110</v>
      </c>
      <c r="I800" s="155" t="s">
        <v>109</v>
      </c>
      <c r="J800" s="201">
        <v>103</v>
      </c>
      <c r="K800" s="201">
        <v>103</v>
      </c>
      <c r="L800" s="128">
        <v>1610</v>
      </c>
      <c r="M800" s="199">
        <f t="shared" si="12"/>
        <v>165830</v>
      </c>
      <c r="N800" s="157" t="s">
        <v>1820</v>
      </c>
      <c r="O800" s="157">
        <v>0</v>
      </c>
      <c r="P800" s="205"/>
      <c r="Q800" s="205"/>
      <c r="R800" s="205"/>
      <c r="S800" s="206"/>
    </row>
    <row r="801" spans="1:19" ht="29.1" customHeight="1">
      <c r="A801" s="166">
        <v>797</v>
      </c>
      <c r="B801" s="206"/>
      <c r="C801" s="206"/>
      <c r="D801" s="206"/>
      <c r="E801" s="206"/>
      <c r="F801" s="166" t="s">
        <v>3226</v>
      </c>
      <c r="G801" s="206" t="s">
        <v>3218</v>
      </c>
      <c r="H801" s="158" t="s">
        <v>1047</v>
      </c>
      <c r="I801" s="155" t="s">
        <v>109</v>
      </c>
      <c r="J801" s="201">
        <v>79</v>
      </c>
      <c r="K801" s="201">
        <v>79</v>
      </c>
      <c r="L801" s="128">
        <v>1610</v>
      </c>
      <c r="M801" s="199">
        <f t="shared" si="12"/>
        <v>127190</v>
      </c>
      <c r="N801" s="157" t="s">
        <v>1820</v>
      </c>
      <c r="O801" s="157">
        <v>0</v>
      </c>
      <c r="P801" s="205"/>
      <c r="Q801" s="205"/>
      <c r="R801" s="205"/>
      <c r="S801" s="206"/>
    </row>
    <row r="802" spans="1:19" ht="29.1" customHeight="1">
      <c r="A802" s="166">
        <v>798</v>
      </c>
      <c r="B802" s="206"/>
      <c r="C802" s="206"/>
      <c r="D802" s="206"/>
      <c r="E802" s="206"/>
      <c r="F802" s="166" t="s">
        <v>3226</v>
      </c>
      <c r="G802" s="206" t="s">
        <v>3218</v>
      </c>
      <c r="H802" s="158" t="s">
        <v>1046</v>
      </c>
      <c r="I802" s="155" t="s">
        <v>109</v>
      </c>
      <c r="J802" s="201">
        <v>79</v>
      </c>
      <c r="K802" s="202">
        <v>79</v>
      </c>
      <c r="L802" s="199">
        <v>1610</v>
      </c>
      <c r="M802" s="199">
        <f t="shared" si="12"/>
        <v>127190</v>
      </c>
      <c r="N802" s="157" t="s">
        <v>1820</v>
      </c>
      <c r="O802" s="157">
        <v>0</v>
      </c>
      <c r="P802" s="205"/>
      <c r="Q802" s="205"/>
      <c r="R802" s="205"/>
      <c r="S802" s="206"/>
    </row>
    <row r="803" spans="1:19" ht="29.1" customHeight="1">
      <c r="A803" s="166">
        <v>799</v>
      </c>
      <c r="B803" s="206"/>
      <c r="C803" s="206"/>
      <c r="D803" s="206"/>
      <c r="E803" s="206"/>
      <c r="F803" s="166" t="s">
        <v>3226</v>
      </c>
      <c r="G803" s="206" t="s">
        <v>3218</v>
      </c>
      <c r="H803" s="158" t="s">
        <v>1066</v>
      </c>
      <c r="I803" s="155" t="s">
        <v>119</v>
      </c>
      <c r="J803" s="201">
        <v>77</v>
      </c>
      <c r="K803" s="201">
        <v>77</v>
      </c>
      <c r="L803" s="128">
        <v>891</v>
      </c>
      <c r="M803" s="199">
        <f t="shared" si="12"/>
        <v>68607</v>
      </c>
      <c r="N803" s="157" t="s">
        <v>3191</v>
      </c>
      <c r="O803" s="157">
        <v>0</v>
      </c>
      <c r="P803" s="205"/>
      <c r="Q803" s="205"/>
      <c r="R803" s="205"/>
      <c r="S803" s="206"/>
    </row>
    <row r="804" spans="1:19" ht="29.1" customHeight="1">
      <c r="A804" s="166">
        <v>800</v>
      </c>
      <c r="B804" s="206"/>
      <c r="C804" s="206"/>
      <c r="D804" s="206"/>
      <c r="E804" s="206"/>
      <c r="F804" s="166" t="s">
        <v>3226</v>
      </c>
      <c r="G804" s="206" t="s">
        <v>3218</v>
      </c>
      <c r="H804" s="158" t="s">
        <v>1050</v>
      </c>
      <c r="I804" s="155" t="s">
        <v>119</v>
      </c>
      <c r="J804" s="201">
        <v>11</v>
      </c>
      <c r="K804" s="201">
        <v>11</v>
      </c>
      <c r="L804" s="128">
        <v>891</v>
      </c>
      <c r="M804" s="199">
        <f t="shared" si="12"/>
        <v>9801</v>
      </c>
      <c r="N804" s="157" t="s">
        <v>2262</v>
      </c>
      <c r="O804" s="157" t="s">
        <v>3722</v>
      </c>
      <c r="P804" s="205"/>
      <c r="Q804" s="205"/>
      <c r="R804" s="205"/>
      <c r="S804" s="206"/>
    </row>
    <row r="805" spans="1:19" ht="29.1" customHeight="1">
      <c r="A805" s="166">
        <v>801</v>
      </c>
      <c r="B805" s="206"/>
      <c r="C805" s="206"/>
      <c r="D805" s="206"/>
      <c r="E805" s="206"/>
      <c r="F805" s="166" t="s">
        <v>3226</v>
      </c>
      <c r="G805" s="206" t="s">
        <v>3218</v>
      </c>
      <c r="H805" s="158" t="s">
        <v>1049</v>
      </c>
      <c r="I805" s="155" t="s">
        <v>54</v>
      </c>
      <c r="J805" s="201">
        <v>81</v>
      </c>
      <c r="K805" s="202">
        <v>81</v>
      </c>
      <c r="L805" s="199">
        <v>891</v>
      </c>
      <c r="M805" s="199">
        <f t="shared" si="12"/>
        <v>72171</v>
      </c>
      <c r="N805" s="157" t="s">
        <v>2270</v>
      </c>
      <c r="O805" s="157" t="s">
        <v>2271</v>
      </c>
      <c r="P805" s="205"/>
      <c r="Q805" s="205"/>
      <c r="R805" s="205"/>
      <c r="S805" s="206"/>
    </row>
    <row r="806" spans="1:19" ht="29.1" customHeight="1">
      <c r="A806" s="166">
        <v>802</v>
      </c>
      <c r="B806" s="206"/>
      <c r="C806" s="206"/>
      <c r="D806" s="206"/>
      <c r="E806" s="206"/>
      <c r="F806" s="166" t="s">
        <v>3226</v>
      </c>
      <c r="G806" s="206" t="s">
        <v>3218</v>
      </c>
      <c r="H806" s="158" t="s">
        <v>3160</v>
      </c>
      <c r="I806" s="155" t="s">
        <v>37</v>
      </c>
      <c r="J806" s="201">
        <v>874</v>
      </c>
      <c r="K806" s="202">
        <v>281</v>
      </c>
      <c r="L806" s="199">
        <v>891</v>
      </c>
      <c r="M806" s="199">
        <f t="shared" si="12"/>
        <v>250371</v>
      </c>
      <c r="N806" s="157" t="s">
        <v>2270</v>
      </c>
      <c r="O806" s="157" t="s">
        <v>2271</v>
      </c>
      <c r="P806" s="205"/>
      <c r="Q806" s="205"/>
      <c r="R806" s="205"/>
      <c r="S806" s="206"/>
    </row>
    <row r="807" spans="1:19" ht="29.1" customHeight="1">
      <c r="A807" s="166">
        <v>803</v>
      </c>
      <c r="B807" s="206"/>
      <c r="C807" s="206"/>
      <c r="D807" s="206"/>
      <c r="E807" s="206"/>
      <c r="F807" s="166" t="s">
        <v>3226</v>
      </c>
      <c r="G807" s="206" t="s">
        <v>3218</v>
      </c>
      <c r="H807" s="158" t="s">
        <v>1048</v>
      </c>
      <c r="I807" s="155" t="s">
        <v>54</v>
      </c>
      <c r="J807" s="201">
        <v>243</v>
      </c>
      <c r="K807" s="202">
        <v>243</v>
      </c>
      <c r="L807" s="199">
        <v>891</v>
      </c>
      <c r="M807" s="199">
        <f t="shared" si="12"/>
        <v>216513</v>
      </c>
      <c r="N807" s="157" t="s">
        <v>1820</v>
      </c>
      <c r="O807" s="157">
        <v>0</v>
      </c>
      <c r="P807" s="205"/>
      <c r="Q807" s="205"/>
      <c r="R807" s="205"/>
      <c r="S807" s="206"/>
    </row>
    <row r="808" spans="1:19" ht="29.1" customHeight="1">
      <c r="A808" s="166">
        <v>804</v>
      </c>
      <c r="B808" s="206"/>
      <c r="C808" s="206"/>
      <c r="D808" s="206"/>
      <c r="E808" s="206"/>
      <c r="F808" s="166" t="s">
        <v>3226</v>
      </c>
      <c r="G808" s="206" t="s">
        <v>3218</v>
      </c>
      <c r="H808" s="158" t="s">
        <v>115</v>
      </c>
      <c r="I808" s="155" t="s">
        <v>54</v>
      </c>
      <c r="J808" s="201">
        <v>15</v>
      </c>
      <c r="K808" s="201">
        <v>15</v>
      </c>
      <c r="L808" s="128">
        <v>891</v>
      </c>
      <c r="M808" s="199">
        <f t="shared" si="12"/>
        <v>13365</v>
      </c>
      <c r="N808" s="157" t="s">
        <v>3191</v>
      </c>
      <c r="O808" s="157">
        <v>0</v>
      </c>
      <c r="P808" s="205"/>
      <c r="Q808" s="205"/>
      <c r="R808" s="205"/>
      <c r="S808" s="206"/>
    </row>
    <row r="809" spans="1:19" ht="29.1" customHeight="1">
      <c r="A809" s="166">
        <v>805</v>
      </c>
      <c r="B809" s="206"/>
      <c r="C809" s="206"/>
      <c r="D809" s="206"/>
      <c r="E809" s="206"/>
      <c r="F809" s="166" t="s">
        <v>3226</v>
      </c>
      <c r="G809" s="206" t="s">
        <v>3218</v>
      </c>
      <c r="H809" s="158" t="s">
        <v>112</v>
      </c>
      <c r="I809" s="155" t="s">
        <v>119</v>
      </c>
      <c r="J809" s="201">
        <v>23</v>
      </c>
      <c r="K809" s="201">
        <v>23</v>
      </c>
      <c r="L809" s="128">
        <v>891</v>
      </c>
      <c r="M809" s="199">
        <f t="shared" si="12"/>
        <v>20493</v>
      </c>
      <c r="N809" s="157" t="s">
        <v>2262</v>
      </c>
      <c r="O809" s="157" t="s">
        <v>3722</v>
      </c>
      <c r="P809" s="205"/>
      <c r="Q809" s="205"/>
      <c r="R809" s="205"/>
      <c r="S809" s="206"/>
    </row>
    <row r="810" spans="1:19" ht="29.1" customHeight="1">
      <c r="A810" s="166">
        <v>806</v>
      </c>
      <c r="B810" s="206"/>
      <c r="C810" s="206"/>
      <c r="D810" s="206"/>
      <c r="E810" s="206"/>
      <c r="F810" s="166" t="s">
        <v>3226</v>
      </c>
      <c r="G810" s="206" t="s">
        <v>3218</v>
      </c>
      <c r="H810" s="158" t="s">
        <v>114</v>
      </c>
      <c r="I810" s="155" t="s">
        <v>54</v>
      </c>
      <c r="J810" s="201">
        <v>134</v>
      </c>
      <c r="K810" s="201">
        <v>134</v>
      </c>
      <c r="L810" s="128">
        <v>891</v>
      </c>
      <c r="M810" s="199">
        <f t="shared" si="12"/>
        <v>119394</v>
      </c>
      <c r="N810" s="157" t="s">
        <v>1820</v>
      </c>
      <c r="O810" s="157">
        <v>0</v>
      </c>
      <c r="P810" s="205"/>
      <c r="Q810" s="205"/>
      <c r="R810" s="205"/>
      <c r="S810" s="206"/>
    </row>
    <row r="811" spans="1:19" ht="29.1" customHeight="1">
      <c r="A811" s="166">
        <v>807</v>
      </c>
      <c r="B811" s="206"/>
      <c r="C811" s="206"/>
      <c r="D811" s="206"/>
      <c r="E811" s="206"/>
      <c r="F811" s="166" t="s">
        <v>3226</v>
      </c>
      <c r="G811" s="206" t="s">
        <v>3218</v>
      </c>
      <c r="H811" s="158" t="s">
        <v>1051</v>
      </c>
      <c r="I811" s="155" t="s">
        <v>119</v>
      </c>
      <c r="J811" s="201">
        <v>29</v>
      </c>
      <c r="K811" s="202">
        <v>29</v>
      </c>
      <c r="L811" s="199">
        <v>891</v>
      </c>
      <c r="M811" s="199">
        <f t="shared" si="12"/>
        <v>25839</v>
      </c>
      <c r="N811" s="157" t="s">
        <v>2270</v>
      </c>
      <c r="O811" s="157" t="s">
        <v>2271</v>
      </c>
      <c r="P811" s="205"/>
      <c r="Q811" s="205"/>
      <c r="R811" s="205"/>
      <c r="S811" s="206"/>
    </row>
    <row r="812" spans="1:19" ht="29.1" customHeight="1">
      <c r="A812" s="166">
        <v>808</v>
      </c>
      <c r="B812" s="206"/>
      <c r="C812" s="206"/>
      <c r="D812" s="206"/>
      <c r="E812" s="206"/>
      <c r="F812" s="166" t="s">
        <v>3226</v>
      </c>
      <c r="G812" s="206" t="s">
        <v>3218</v>
      </c>
      <c r="H812" s="158" t="s">
        <v>454</v>
      </c>
      <c r="I812" s="155" t="s">
        <v>109</v>
      </c>
      <c r="J812" s="201">
        <v>263</v>
      </c>
      <c r="K812" s="201">
        <v>263</v>
      </c>
      <c r="L812" s="128">
        <v>89</v>
      </c>
      <c r="M812" s="199">
        <f t="shared" si="12"/>
        <v>23407</v>
      </c>
      <c r="N812" s="157" t="s">
        <v>3191</v>
      </c>
      <c r="O812" s="157">
        <v>0</v>
      </c>
      <c r="P812" s="205"/>
      <c r="Q812" s="205"/>
      <c r="R812" s="205"/>
      <c r="S812" s="206"/>
    </row>
    <row r="813" spans="1:19" ht="29.1" customHeight="1">
      <c r="A813" s="166">
        <v>809</v>
      </c>
      <c r="B813" s="206"/>
      <c r="C813" s="206"/>
      <c r="D813" s="206"/>
      <c r="E813" s="206"/>
      <c r="F813" s="166" t="s">
        <v>3226</v>
      </c>
      <c r="G813" s="206" t="s">
        <v>3218</v>
      </c>
      <c r="H813" s="158" t="s">
        <v>1130</v>
      </c>
      <c r="I813" s="155" t="s">
        <v>109</v>
      </c>
      <c r="J813" s="201">
        <v>196</v>
      </c>
      <c r="K813" s="201">
        <v>196</v>
      </c>
      <c r="L813" s="128">
        <v>89</v>
      </c>
      <c r="M813" s="199">
        <f t="shared" si="12"/>
        <v>17444</v>
      </c>
      <c r="N813" s="157" t="s">
        <v>3191</v>
      </c>
      <c r="O813" s="157">
        <v>0</v>
      </c>
      <c r="P813" s="205"/>
      <c r="Q813" s="205"/>
      <c r="R813" s="205"/>
      <c r="S813" s="206"/>
    </row>
    <row r="814" spans="1:19" ht="29.1" customHeight="1">
      <c r="A814" s="166">
        <v>810</v>
      </c>
      <c r="B814" s="206"/>
      <c r="C814" s="206"/>
      <c r="D814" s="206"/>
      <c r="E814" s="206"/>
      <c r="F814" s="166" t="s">
        <v>3226</v>
      </c>
      <c r="G814" s="206" t="s">
        <v>3218</v>
      </c>
      <c r="H814" s="158" t="s">
        <v>1131</v>
      </c>
      <c r="I814" s="155" t="s">
        <v>109</v>
      </c>
      <c r="J814" s="201">
        <v>6387</v>
      </c>
      <c r="K814" s="202">
        <v>76</v>
      </c>
      <c r="L814" s="199">
        <v>427</v>
      </c>
      <c r="M814" s="199">
        <f t="shared" si="12"/>
        <v>32452</v>
      </c>
      <c r="N814" s="157" t="s">
        <v>2305</v>
      </c>
      <c r="O814" s="157" t="s">
        <v>2312</v>
      </c>
      <c r="P814" s="205"/>
      <c r="Q814" s="205"/>
      <c r="R814" s="205"/>
      <c r="S814" s="206"/>
    </row>
    <row r="815" spans="1:19" ht="29.1" customHeight="1">
      <c r="A815" s="166">
        <v>811</v>
      </c>
      <c r="B815" s="206"/>
      <c r="C815" s="206"/>
      <c r="D815" s="206"/>
      <c r="E815" s="206"/>
      <c r="F815" s="166" t="s">
        <v>3226</v>
      </c>
      <c r="G815" s="206" t="s">
        <v>3218</v>
      </c>
      <c r="H815" s="158" t="s">
        <v>1110</v>
      </c>
      <c r="I815" s="155" t="s">
        <v>55</v>
      </c>
      <c r="J815" s="201">
        <v>3282.2</v>
      </c>
      <c r="K815" s="202">
        <v>858</v>
      </c>
      <c r="L815" s="199">
        <v>4900</v>
      </c>
      <c r="M815" s="199">
        <f t="shared" si="12"/>
        <v>4204200</v>
      </c>
      <c r="N815" s="157" t="s">
        <v>2046</v>
      </c>
      <c r="O815" s="157">
        <v>552</v>
      </c>
      <c r="P815" s="205"/>
      <c r="Q815" s="205"/>
      <c r="R815" s="205"/>
      <c r="S815" s="206"/>
    </row>
    <row r="816" spans="1:19" ht="29.1" customHeight="1">
      <c r="A816" s="166">
        <v>812</v>
      </c>
      <c r="B816" s="206"/>
      <c r="C816" s="206"/>
      <c r="D816" s="206"/>
      <c r="E816" s="206"/>
      <c r="F816" s="166" t="s">
        <v>3226</v>
      </c>
      <c r="G816" s="206" t="s">
        <v>3218</v>
      </c>
      <c r="H816" s="158" t="s">
        <v>1109</v>
      </c>
      <c r="I816" s="155" t="s">
        <v>55</v>
      </c>
      <c r="J816" s="201">
        <v>4336.1000000000004</v>
      </c>
      <c r="K816" s="202">
        <v>899</v>
      </c>
      <c r="L816" s="199">
        <v>4900</v>
      </c>
      <c r="M816" s="199">
        <f t="shared" si="12"/>
        <v>4405100</v>
      </c>
      <c r="N816" s="157" t="s">
        <v>2298</v>
      </c>
      <c r="O816" s="157" t="s">
        <v>3655</v>
      </c>
      <c r="P816" s="205"/>
      <c r="Q816" s="205"/>
      <c r="R816" s="205"/>
      <c r="S816" s="206"/>
    </row>
    <row r="817" spans="1:19" ht="29.1" customHeight="1">
      <c r="A817" s="166">
        <v>813</v>
      </c>
      <c r="B817" s="206"/>
      <c r="C817" s="206"/>
      <c r="D817" s="206"/>
      <c r="E817" s="206"/>
      <c r="F817" s="166" t="s">
        <v>3226</v>
      </c>
      <c r="G817" s="206" t="s">
        <v>3218</v>
      </c>
      <c r="H817" s="158" t="s">
        <v>1120</v>
      </c>
      <c r="I817" s="155" t="s">
        <v>166</v>
      </c>
      <c r="J817" s="201">
        <v>369.7</v>
      </c>
      <c r="K817" s="201">
        <v>369.7</v>
      </c>
      <c r="L817" s="128">
        <v>1610</v>
      </c>
      <c r="M817" s="199">
        <f t="shared" si="12"/>
        <v>595217</v>
      </c>
      <c r="N817" s="157" t="s">
        <v>1821</v>
      </c>
      <c r="O817" s="157">
        <v>0</v>
      </c>
      <c r="P817" s="205"/>
      <c r="Q817" s="205"/>
      <c r="R817" s="205"/>
      <c r="S817" s="206"/>
    </row>
    <row r="818" spans="1:19" ht="29.1" customHeight="1">
      <c r="A818" s="166">
        <v>814</v>
      </c>
      <c r="B818" s="206"/>
      <c r="C818" s="206"/>
      <c r="D818" s="206"/>
      <c r="E818" s="206"/>
      <c r="F818" s="166" t="s">
        <v>3226</v>
      </c>
      <c r="G818" s="206" t="s">
        <v>3218</v>
      </c>
      <c r="H818" s="158" t="s">
        <v>1108</v>
      </c>
      <c r="I818" s="155" t="s">
        <v>166</v>
      </c>
      <c r="J818" s="201">
        <v>1144.8</v>
      </c>
      <c r="K818" s="202">
        <v>282</v>
      </c>
      <c r="L818" s="199">
        <v>1610</v>
      </c>
      <c r="M818" s="199">
        <f t="shared" si="12"/>
        <v>454020</v>
      </c>
      <c r="N818" s="157" t="s">
        <v>1821</v>
      </c>
      <c r="O818" s="157">
        <v>0</v>
      </c>
      <c r="P818" s="205"/>
      <c r="Q818" s="205"/>
      <c r="R818" s="205"/>
      <c r="S818" s="206"/>
    </row>
    <row r="819" spans="1:19" ht="29.1" customHeight="1">
      <c r="A819" s="166">
        <v>815</v>
      </c>
      <c r="B819" s="206"/>
      <c r="C819" s="206"/>
      <c r="D819" s="206"/>
      <c r="E819" s="206"/>
      <c r="F819" s="166" t="s">
        <v>3226</v>
      </c>
      <c r="G819" s="206" t="s">
        <v>3218</v>
      </c>
      <c r="H819" s="158" t="s">
        <v>1033</v>
      </c>
      <c r="I819" s="155" t="s">
        <v>55</v>
      </c>
      <c r="J819" s="201">
        <v>22</v>
      </c>
      <c r="K819" s="201">
        <v>22</v>
      </c>
      <c r="L819" s="128">
        <v>1610</v>
      </c>
      <c r="M819" s="199">
        <f t="shared" si="12"/>
        <v>35420</v>
      </c>
      <c r="N819" s="157" t="s">
        <v>3191</v>
      </c>
      <c r="O819" s="157">
        <v>0</v>
      </c>
      <c r="P819" s="205"/>
      <c r="Q819" s="205"/>
      <c r="R819" s="205"/>
      <c r="S819" s="206"/>
    </row>
    <row r="820" spans="1:19" ht="29.1" customHeight="1">
      <c r="A820" s="166">
        <v>816</v>
      </c>
      <c r="B820" s="206"/>
      <c r="C820" s="206"/>
      <c r="D820" s="206"/>
      <c r="E820" s="206"/>
      <c r="F820" s="166" t="s">
        <v>3226</v>
      </c>
      <c r="G820" s="206" t="s">
        <v>3218</v>
      </c>
      <c r="H820" s="158" t="s">
        <v>1107</v>
      </c>
      <c r="I820" s="155" t="s">
        <v>55</v>
      </c>
      <c r="J820" s="201">
        <v>4411.8</v>
      </c>
      <c r="K820" s="202">
        <v>997</v>
      </c>
      <c r="L820" s="199">
        <v>4900</v>
      </c>
      <c r="M820" s="199">
        <f t="shared" si="12"/>
        <v>4885300</v>
      </c>
      <c r="N820" s="157" t="s">
        <v>2156</v>
      </c>
      <c r="O820" s="157" t="s">
        <v>3727</v>
      </c>
      <c r="P820" s="205"/>
      <c r="Q820" s="205"/>
      <c r="R820" s="205"/>
      <c r="S820" s="206"/>
    </row>
    <row r="821" spans="1:19" ht="29.1" customHeight="1">
      <c r="A821" s="166">
        <v>817</v>
      </c>
      <c r="B821" s="206"/>
      <c r="C821" s="206"/>
      <c r="D821" s="206"/>
      <c r="E821" s="206"/>
      <c r="F821" s="166" t="s">
        <v>3226</v>
      </c>
      <c r="G821" s="206" t="s">
        <v>3218</v>
      </c>
      <c r="H821" s="158" t="s">
        <v>1106</v>
      </c>
      <c r="I821" s="155" t="s">
        <v>55</v>
      </c>
      <c r="J821" s="201">
        <v>2122.1</v>
      </c>
      <c r="K821" s="202">
        <v>423</v>
      </c>
      <c r="L821" s="199">
        <v>4900</v>
      </c>
      <c r="M821" s="199">
        <f t="shared" si="12"/>
        <v>2072700</v>
      </c>
      <c r="N821" s="157" t="s">
        <v>2003</v>
      </c>
      <c r="O821" s="157" t="s">
        <v>3628</v>
      </c>
      <c r="P821" s="205"/>
      <c r="Q821" s="205"/>
      <c r="R821" s="205"/>
      <c r="S821" s="206"/>
    </row>
    <row r="822" spans="1:19" ht="29.1" customHeight="1">
      <c r="A822" s="166">
        <v>818</v>
      </c>
      <c r="B822" s="206"/>
      <c r="C822" s="206"/>
      <c r="D822" s="206"/>
      <c r="E822" s="206"/>
      <c r="F822" s="166" t="s">
        <v>3226</v>
      </c>
      <c r="G822" s="206" t="s">
        <v>3218</v>
      </c>
      <c r="H822" s="158" t="s">
        <v>1105</v>
      </c>
      <c r="I822" s="155" t="s">
        <v>55</v>
      </c>
      <c r="J822" s="201">
        <v>1999.4</v>
      </c>
      <c r="K822" s="202">
        <v>354</v>
      </c>
      <c r="L822" s="199">
        <v>4900</v>
      </c>
      <c r="M822" s="199">
        <f t="shared" si="12"/>
        <v>1734600</v>
      </c>
      <c r="N822" s="157" t="s">
        <v>2296</v>
      </c>
      <c r="O822" s="157" t="s">
        <v>2297</v>
      </c>
      <c r="P822" s="205"/>
      <c r="Q822" s="205"/>
      <c r="R822" s="205"/>
      <c r="S822" s="206"/>
    </row>
    <row r="823" spans="1:19" ht="29.1" customHeight="1">
      <c r="A823" s="166">
        <v>819</v>
      </c>
      <c r="B823" s="206"/>
      <c r="C823" s="206"/>
      <c r="D823" s="206"/>
      <c r="E823" s="206"/>
      <c r="F823" s="166" t="s">
        <v>3226</v>
      </c>
      <c r="G823" s="206" t="s">
        <v>3218</v>
      </c>
      <c r="H823" s="158" t="s">
        <v>1104</v>
      </c>
      <c r="I823" s="155" t="s">
        <v>55</v>
      </c>
      <c r="J823" s="201">
        <v>1313.5</v>
      </c>
      <c r="K823" s="202">
        <v>227</v>
      </c>
      <c r="L823" s="199">
        <v>4900</v>
      </c>
      <c r="M823" s="199">
        <f t="shared" si="12"/>
        <v>1112300</v>
      </c>
      <c r="N823" s="157" t="s">
        <v>2274</v>
      </c>
      <c r="O823" s="157" t="s">
        <v>3728</v>
      </c>
      <c r="P823" s="205"/>
      <c r="Q823" s="205"/>
      <c r="R823" s="205"/>
      <c r="S823" s="206"/>
    </row>
    <row r="824" spans="1:19" ht="29.1" customHeight="1">
      <c r="A824" s="166">
        <v>820</v>
      </c>
      <c r="B824" s="206"/>
      <c r="C824" s="206"/>
      <c r="D824" s="206"/>
      <c r="E824" s="206"/>
      <c r="F824" s="166" t="s">
        <v>3226</v>
      </c>
      <c r="G824" s="206" t="s">
        <v>3218</v>
      </c>
      <c r="H824" s="158" t="s">
        <v>1103</v>
      </c>
      <c r="I824" s="155" t="s">
        <v>55</v>
      </c>
      <c r="J824" s="201">
        <v>2403.9</v>
      </c>
      <c r="K824" s="202">
        <v>123</v>
      </c>
      <c r="L824" s="199">
        <v>4260</v>
      </c>
      <c r="M824" s="199">
        <f t="shared" si="12"/>
        <v>523980</v>
      </c>
      <c r="N824" s="157" t="s">
        <v>2219</v>
      </c>
      <c r="O824" s="157" t="s">
        <v>3667</v>
      </c>
      <c r="P824" s="205"/>
      <c r="Q824" s="205"/>
      <c r="R824" s="205"/>
      <c r="S824" s="206"/>
    </row>
    <row r="825" spans="1:19" ht="29.1" customHeight="1">
      <c r="A825" s="166">
        <v>821</v>
      </c>
      <c r="B825" s="206"/>
      <c r="C825" s="206"/>
      <c r="D825" s="206"/>
      <c r="E825" s="206"/>
      <c r="F825" s="166" t="s">
        <v>3226</v>
      </c>
      <c r="G825" s="206" t="s">
        <v>3218</v>
      </c>
      <c r="H825" s="158" t="s">
        <v>1038</v>
      </c>
      <c r="I825" s="155" t="s">
        <v>182</v>
      </c>
      <c r="J825" s="201">
        <v>14</v>
      </c>
      <c r="K825" s="201">
        <v>14</v>
      </c>
      <c r="L825" s="128">
        <v>1020</v>
      </c>
      <c r="M825" s="199">
        <f t="shared" si="12"/>
        <v>14280</v>
      </c>
      <c r="N825" s="157" t="s">
        <v>3191</v>
      </c>
      <c r="O825" s="157">
        <v>0</v>
      </c>
      <c r="P825" s="205"/>
      <c r="Q825" s="205"/>
      <c r="R825" s="205"/>
      <c r="S825" s="206"/>
    </row>
    <row r="826" spans="1:19" ht="29.1" customHeight="1">
      <c r="A826" s="166">
        <v>822</v>
      </c>
      <c r="B826" s="206"/>
      <c r="C826" s="206"/>
      <c r="D826" s="206"/>
      <c r="E826" s="206"/>
      <c r="F826" s="166" t="s">
        <v>3226</v>
      </c>
      <c r="G826" s="206" t="s">
        <v>3218</v>
      </c>
      <c r="H826" s="158" t="s">
        <v>1035</v>
      </c>
      <c r="I826" s="155" t="s">
        <v>182</v>
      </c>
      <c r="J826" s="201">
        <v>92</v>
      </c>
      <c r="K826" s="201">
        <v>92</v>
      </c>
      <c r="L826" s="128">
        <v>6200</v>
      </c>
      <c r="M826" s="199">
        <f t="shared" si="12"/>
        <v>570400</v>
      </c>
      <c r="N826" s="157" t="s">
        <v>2265</v>
      </c>
      <c r="O826" s="157" t="s">
        <v>2266</v>
      </c>
      <c r="P826" s="205"/>
      <c r="Q826" s="205"/>
      <c r="R826" s="205"/>
      <c r="S826" s="206"/>
    </row>
    <row r="827" spans="1:19" ht="29.1" customHeight="1">
      <c r="A827" s="166">
        <v>823</v>
      </c>
      <c r="B827" s="206"/>
      <c r="C827" s="206"/>
      <c r="D827" s="206"/>
      <c r="E827" s="206"/>
      <c r="F827" s="166" t="s">
        <v>3226</v>
      </c>
      <c r="G827" s="206" t="s">
        <v>3218</v>
      </c>
      <c r="H827" s="158" t="s">
        <v>1034</v>
      </c>
      <c r="I827" s="155" t="s">
        <v>109</v>
      </c>
      <c r="J827" s="201">
        <v>496</v>
      </c>
      <c r="K827" s="202">
        <v>56</v>
      </c>
      <c r="L827" s="199">
        <v>3840</v>
      </c>
      <c r="M827" s="199">
        <f t="shared" si="12"/>
        <v>215040</v>
      </c>
      <c r="N827" s="157" t="s">
        <v>1820</v>
      </c>
      <c r="O827" s="157">
        <v>0</v>
      </c>
      <c r="P827" s="205"/>
      <c r="Q827" s="205"/>
      <c r="R827" s="205"/>
      <c r="S827" s="206"/>
    </row>
    <row r="828" spans="1:19" ht="29.1" customHeight="1">
      <c r="A828" s="166">
        <v>824</v>
      </c>
      <c r="B828" s="206"/>
      <c r="C828" s="206"/>
      <c r="D828" s="206"/>
      <c r="E828" s="206"/>
      <c r="F828" s="166" t="s">
        <v>3226</v>
      </c>
      <c r="G828" s="206" t="s">
        <v>3218</v>
      </c>
      <c r="H828" s="158" t="s">
        <v>1041</v>
      </c>
      <c r="I828" s="155" t="s">
        <v>54</v>
      </c>
      <c r="J828" s="201">
        <v>72</v>
      </c>
      <c r="K828" s="201">
        <v>72</v>
      </c>
      <c r="L828" s="128">
        <v>1020</v>
      </c>
      <c r="M828" s="199">
        <f t="shared" si="12"/>
        <v>73440</v>
      </c>
      <c r="N828" s="157" t="s">
        <v>3191</v>
      </c>
      <c r="O828" s="157">
        <v>0</v>
      </c>
      <c r="P828" s="205"/>
      <c r="Q828" s="205"/>
      <c r="R828" s="205"/>
      <c r="S828" s="206"/>
    </row>
    <row r="829" spans="1:19" ht="29.1" customHeight="1">
      <c r="A829" s="166">
        <v>825</v>
      </c>
      <c r="B829" s="206"/>
      <c r="C829" s="206"/>
      <c r="D829" s="206"/>
      <c r="E829" s="206"/>
      <c r="F829" s="166" t="s">
        <v>3226</v>
      </c>
      <c r="G829" s="206" t="s">
        <v>3218</v>
      </c>
      <c r="H829" s="158" t="s">
        <v>1039</v>
      </c>
      <c r="I829" s="155" t="s">
        <v>54</v>
      </c>
      <c r="J829" s="201">
        <v>391</v>
      </c>
      <c r="K829" s="201">
        <v>391</v>
      </c>
      <c r="L829" s="128">
        <v>4840</v>
      </c>
      <c r="M829" s="199">
        <f t="shared" si="12"/>
        <v>1892440</v>
      </c>
      <c r="N829" s="157" t="s">
        <v>2225</v>
      </c>
      <c r="O829" s="157" t="s">
        <v>2267</v>
      </c>
      <c r="P829" s="205"/>
      <c r="Q829" s="205"/>
      <c r="R829" s="205"/>
      <c r="S829" s="206"/>
    </row>
    <row r="830" spans="1:19" ht="29.1" customHeight="1">
      <c r="A830" s="166">
        <v>826</v>
      </c>
      <c r="B830" s="206"/>
      <c r="C830" s="206"/>
      <c r="D830" s="206"/>
      <c r="E830" s="206"/>
      <c r="F830" s="166" t="s">
        <v>3226</v>
      </c>
      <c r="G830" s="206" t="s">
        <v>3218</v>
      </c>
      <c r="H830" s="158" t="s">
        <v>1045</v>
      </c>
      <c r="I830" s="155" t="s">
        <v>109</v>
      </c>
      <c r="J830" s="201">
        <v>28</v>
      </c>
      <c r="K830" s="201">
        <v>28</v>
      </c>
      <c r="L830" s="128">
        <v>1020</v>
      </c>
      <c r="M830" s="199">
        <f t="shared" si="12"/>
        <v>28560</v>
      </c>
      <c r="N830" s="157" t="s">
        <v>3191</v>
      </c>
      <c r="O830" s="157">
        <v>0</v>
      </c>
      <c r="P830" s="205"/>
      <c r="Q830" s="205"/>
      <c r="R830" s="205"/>
      <c r="S830" s="206"/>
    </row>
    <row r="831" spans="1:19" ht="29.1" customHeight="1">
      <c r="A831" s="166">
        <v>827</v>
      </c>
      <c r="B831" s="206"/>
      <c r="C831" s="206"/>
      <c r="D831" s="206"/>
      <c r="E831" s="206"/>
      <c r="F831" s="166" t="s">
        <v>3226</v>
      </c>
      <c r="G831" s="206" t="s">
        <v>3218</v>
      </c>
      <c r="H831" s="158" t="s">
        <v>1044</v>
      </c>
      <c r="I831" s="155" t="s">
        <v>109</v>
      </c>
      <c r="J831" s="201">
        <v>114</v>
      </c>
      <c r="K831" s="201">
        <v>114</v>
      </c>
      <c r="L831" s="128">
        <v>3970</v>
      </c>
      <c r="M831" s="199">
        <f t="shared" si="12"/>
        <v>452580</v>
      </c>
      <c r="N831" s="157" t="s">
        <v>2268</v>
      </c>
      <c r="O831" s="157"/>
      <c r="P831" s="205"/>
      <c r="Q831" s="205"/>
      <c r="R831" s="205"/>
      <c r="S831" s="206"/>
    </row>
    <row r="832" spans="1:19" ht="29.1" customHeight="1">
      <c r="A832" s="166">
        <v>828</v>
      </c>
      <c r="B832" s="206"/>
      <c r="C832" s="206"/>
      <c r="D832" s="206"/>
      <c r="E832" s="206"/>
      <c r="F832" s="166" t="s">
        <v>3226</v>
      </c>
      <c r="G832" s="206" t="s">
        <v>3218</v>
      </c>
      <c r="H832" s="158" t="s">
        <v>1116</v>
      </c>
      <c r="I832" s="155" t="s">
        <v>166</v>
      </c>
      <c r="J832" s="201">
        <v>769.2</v>
      </c>
      <c r="K832" s="202">
        <v>486</v>
      </c>
      <c r="L832" s="199">
        <v>1610</v>
      </c>
      <c r="M832" s="199">
        <f t="shared" si="12"/>
        <v>782460</v>
      </c>
      <c r="N832" s="157" t="s">
        <v>1821</v>
      </c>
      <c r="O832" s="157">
        <v>0</v>
      </c>
      <c r="P832" s="205"/>
      <c r="Q832" s="205"/>
      <c r="R832" s="205"/>
      <c r="S832" s="206"/>
    </row>
    <row r="833" spans="1:19" ht="29.1" customHeight="1">
      <c r="A833" s="166">
        <v>829</v>
      </c>
      <c r="B833" s="206"/>
      <c r="C833" s="206"/>
      <c r="D833" s="206"/>
      <c r="E833" s="206"/>
      <c r="F833" s="166" t="s">
        <v>3226</v>
      </c>
      <c r="G833" s="206" t="s">
        <v>3218</v>
      </c>
      <c r="H833" s="158" t="s">
        <v>1102</v>
      </c>
      <c r="I833" s="155" t="s">
        <v>55</v>
      </c>
      <c r="J833" s="201">
        <v>1550.9</v>
      </c>
      <c r="K833" s="202">
        <v>84</v>
      </c>
      <c r="L833" s="199">
        <v>4260</v>
      </c>
      <c r="M833" s="199">
        <f t="shared" si="12"/>
        <v>357840</v>
      </c>
      <c r="N833" s="157" t="s">
        <v>2294</v>
      </c>
      <c r="O833" s="157" t="s">
        <v>2295</v>
      </c>
      <c r="P833" s="205"/>
      <c r="Q833" s="205"/>
      <c r="R833" s="205"/>
      <c r="S833" s="206"/>
    </row>
    <row r="834" spans="1:19" ht="29.1" customHeight="1">
      <c r="A834" s="166">
        <v>830</v>
      </c>
      <c r="B834" s="206"/>
      <c r="C834" s="206"/>
      <c r="D834" s="206"/>
      <c r="E834" s="206"/>
      <c r="F834" s="166" t="s">
        <v>3226</v>
      </c>
      <c r="G834" s="206" t="s">
        <v>3218</v>
      </c>
      <c r="H834" s="158" t="s">
        <v>1101</v>
      </c>
      <c r="I834" s="155" t="s">
        <v>55</v>
      </c>
      <c r="J834" s="201">
        <v>3888.6</v>
      </c>
      <c r="K834" s="202">
        <v>463</v>
      </c>
      <c r="L834" s="199">
        <v>4900</v>
      </c>
      <c r="M834" s="199">
        <f t="shared" si="12"/>
        <v>2268700</v>
      </c>
      <c r="N834" s="157" t="s">
        <v>2294</v>
      </c>
      <c r="O834" s="157" t="s">
        <v>2295</v>
      </c>
      <c r="P834" s="205"/>
      <c r="Q834" s="205"/>
      <c r="R834" s="205"/>
      <c r="S834" s="206"/>
    </row>
    <row r="835" spans="1:19" ht="29.1" customHeight="1">
      <c r="A835" s="166">
        <v>831</v>
      </c>
      <c r="B835" s="206"/>
      <c r="C835" s="206"/>
      <c r="D835" s="206"/>
      <c r="E835" s="206"/>
      <c r="F835" s="166" t="s">
        <v>3226</v>
      </c>
      <c r="G835" s="206" t="s">
        <v>3218</v>
      </c>
      <c r="H835" s="158" t="s">
        <v>1129</v>
      </c>
      <c r="I835" s="155" t="s">
        <v>109</v>
      </c>
      <c r="J835" s="201">
        <v>10592</v>
      </c>
      <c r="K835" s="202">
        <v>260</v>
      </c>
      <c r="L835" s="199">
        <v>673</v>
      </c>
      <c r="M835" s="199">
        <f t="shared" si="12"/>
        <v>174980</v>
      </c>
      <c r="N835" s="157" t="s">
        <v>2309</v>
      </c>
      <c r="O835" s="157" t="s">
        <v>2310</v>
      </c>
      <c r="P835" s="205"/>
      <c r="Q835" s="205"/>
      <c r="R835" s="205"/>
      <c r="S835" s="206"/>
    </row>
    <row r="836" spans="1:19" ht="29.1" customHeight="1">
      <c r="A836" s="166">
        <v>832</v>
      </c>
      <c r="B836" s="206"/>
      <c r="C836" s="206"/>
      <c r="D836" s="206"/>
      <c r="E836" s="206"/>
      <c r="F836" s="166" t="s">
        <v>3226</v>
      </c>
      <c r="G836" s="206" t="s">
        <v>3218</v>
      </c>
      <c r="H836" s="158" t="s">
        <v>451</v>
      </c>
      <c r="I836" s="155" t="s">
        <v>109</v>
      </c>
      <c r="J836" s="201">
        <v>551</v>
      </c>
      <c r="K836" s="201">
        <v>551</v>
      </c>
      <c r="L836" s="128">
        <v>89</v>
      </c>
      <c r="M836" s="199">
        <f t="shared" si="12"/>
        <v>49039</v>
      </c>
      <c r="N836" s="157" t="s">
        <v>2308</v>
      </c>
      <c r="O836" s="157" t="s">
        <v>2311</v>
      </c>
      <c r="P836" s="205"/>
      <c r="Q836" s="205"/>
      <c r="R836" s="205"/>
      <c r="S836" s="206"/>
    </row>
    <row r="837" spans="1:19" ht="29.1" customHeight="1">
      <c r="A837" s="166">
        <v>833</v>
      </c>
      <c r="B837" s="206"/>
      <c r="C837" s="206"/>
      <c r="D837" s="206"/>
      <c r="E837" s="206"/>
      <c r="F837" s="166" t="s">
        <v>3226</v>
      </c>
      <c r="G837" s="206" t="s">
        <v>3218</v>
      </c>
      <c r="H837" s="158" t="s">
        <v>1119</v>
      </c>
      <c r="I837" s="155" t="s">
        <v>166</v>
      </c>
      <c r="J837" s="201">
        <v>545.9</v>
      </c>
      <c r="K837" s="202">
        <v>28</v>
      </c>
      <c r="L837" s="199">
        <v>924</v>
      </c>
      <c r="M837" s="199">
        <f t="shared" ref="M837:M900" si="13">K837*L837</f>
        <v>25872</v>
      </c>
      <c r="N837" s="157" t="s">
        <v>1821</v>
      </c>
      <c r="O837" s="157">
        <v>0</v>
      </c>
      <c r="P837" s="205"/>
      <c r="Q837" s="205"/>
      <c r="R837" s="205"/>
      <c r="S837" s="206"/>
    </row>
    <row r="838" spans="1:19" ht="29.1" customHeight="1">
      <c r="A838" s="166">
        <v>834</v>
      </c>
      <c r="B838" s="206"/>
      <c r="C838" s="206"/>
      <c r="D838" s="206"/>
      <c r="E838" s="206"/>
      <c r="F838" s="166" t="s">
        <v>3226</v>
      </c>
      <c r="G838" s="206" t="s">
        <v>3218</v>
      </c>
      <c r="H838" s="158" t="s">
        <v>1118</v>
      </c>
      <c r="I838" s="155" t="s">
        <v>119</v>
      </c>
      <c r="J838" s="201">
        <v>691.7</v>
      </c>
      <c r="K838" s="202">
        <v>44</v>
      </c>
      <c r="L838" s="199">
        <v>924</v>
      </c>
      <c r="M838" s="199">
        <f t="shared" si="13"/>
        <v>40656</v>
      </c>
      <c r="N838" s="157" t="s">
        <v>1821</v>
      </c>
      <c r="O838" s="157">
        <v>0</v>
      </c>
      <c r="P838" s="205"/>
      <c r="Q838" s="205"/>
      <c r="R838" s="205"/>
      <c r="S838" s="206"/>
    </row>
    <row r="839" spans="1:19" ht="29.1" customHeight="1">
      <c r="A839" s="166">
        <v>835</v>
      </c>
      <c r="B839" s="206"/>
      <c r="C839" s="206"/>
      <c r="D839" s="206"/>
      <c r="E839" s="206"/>
      <c r="F839" s="166" t="s">
        <v>3226</v>
      </c>
      <c r="G839" s="206" t="s">
        <v>3218</v>
      </c>
      <c r="H839" s="158" t="s">
        <v>1053</v>
      </c>
      <c r="I839" s="155" t="s">
        <v>119</v>
      </c>
      <c r="J839" s="201">
        <v>281</v>
      </c>
      <c r="K839" s="201">
        <v>281</v>
      </c>
      <c r="L839" s="128">
        <v>1450</v>
      </c>
      <c r="M839" s="199">
        <f t="shared" si="13"/>
        <v>407450</v>
      </c>
      <c r="N839" s="157" t="s">
        <v>2261</v>
      </c>
      <c r="O839" s="157" t="s">
        <v>2272</v>
      </c>
      <c r="P839" s="205"/>
      <c r="Q839" s="205"/>
      <c r="R839" s="205"/>
      <c r="S839" s="206"/>
    </row>
    <row r="840" spans="1:19" ht="29.1" customHeight="1">
      <c r="A840" s="166">
        <v>836</v>
      </c>
      <c r="B840" s="206"/>
      <c r="C840" s="206"/>
      <c r="D840" s="206"/>
      <c r="E840" s="206"/>
      <c r="F840" s="166" t="s">
        <v>3226</v>
      </c>
      <c r="G840" s="206" t="s">
        <v>3218</v>
      </c>
      <c r="H840" s="158" t="s">
        <v>1054</v>
      </c>
      <c r="I840" s="155" t="s">
        <v>54</v>
      </c>
      <c r="J840" s="201">
        <v>192</v>
      </c>
      <c r="K840" s="201">
        <v>192</v>
      </c>
      <c r="L840" s="128">
        <v>1450</v>
      </c>
      <c r="M840" s="199">
        <f t="shared" si="13"/>
        <v>278400</v>
      </c>
      <c r="N840" s="157" t="s">
        <v>3191</v>
      </c>
      <c r="O840" s="157">
        <v>0</v>
      </c>
      <c r="P840" s="205"/>
      <c r="Q840" s="205"/>
      <c r="R840" s="205"/>
      <c r="S840" s="206"/>
    </row>
    <row r="841" spans="1:19" ht="29.1" customHeight="1">
      <c r="A841" s="166">
        <v>837</v>
      </c>
      <c r="B841" s="206"/>
      <c r="C841" s="206"/>
      <c r="D841" s="206"/>
      <c r="E841" s="206"/>
      <c r="F841" s="166" t="s">
        <v>3226</v>
      </c>
      <c r="G841" s="206" t="s">
        <v>3218</v>
      </c>
      <c r="H841" s="158" t="s">
        <v>1056</v>
      </c>
      <c r="I841" s="155" t="s">
        <v>119</v>
      </c>
      <c r="J841" s="201">
        <v>294</v>
      </c>
      <c r="K841" s="201">
        <v>294</v>
      </c>
      <c r="L841" s="128">
        <v>1450</v>
      </c>
      <c r="M841" s="199">
        <f t="shared" si="13"/>
        <v>426300</v>
      </c>
      <c r="N841" s="157" t="s">
        <v>2273</v>
      </c>
      <c r="O841" s="157" t="s">
        <v>3722</v>
      </c>
      <c r="P841" s="205"/>
      <c r="Q841" s="205"/>
      <c r="R841" s="205"/>
      <c r="S841" s="206"/>
    </row>
    <row r="842" spans="1:19" ht="29.1" customHeight="1">
      <c r="A842" s="166">
        <v>838</v>
      </c>
      <c r="B842" s="206"/>
      <c r="C842" s="206"/>
      <c r="D842" s="206"/>
      <c r="E842" s="206"/>
      <c r="F842" s="166" t="s">
        <v>3226</v>
      </c>
      <c r="G842" s="206" t="s">
        <v>3218</v>
      </c>
      <c r="H842" s="158" t="s">
        <v>1057</v>
      </c>
      <c r="I842" s="155" t="s">
        <v>54</v>
      </c>
      <c r="J842" s="201">
        <v>166</v>
      </c>
      <c r="K842" s="201">
        <v>164</v>
      </c>
      <c r="L842" s="128">
        <v>1450</v>
      </c>
      <c r="M842" s="199">
        <f t="shared" si="13"/>
        <v>237800</v>
      </c>
      <c r="N842" s="157" t="s">
        <v>3191</v>
      </c>
      <c r="O842" s="157">
        <v>0</v>
      </c>
      <c r="P842" s="205"/>
      <c r="Q842" s="205"/>
      <c r="R842" s="205"/>
      <c r="S842" s="206"/>
    </row>
    <row r="843" spans="1:19" ht="29.1" customHeight="1">
      <c r="A843" s="166">
        <v>839</v>
      </c>
      <c r="B843" s="206"/>
      <c r="C843" s="206"/>
      <c r="D843" s="206"/>
      <c r="E843" s="206"/>
      <c r="F843" s="166" t="s">
        <v>3226</v>
      </c>
      <c r="G843" s="206" t="s">
        <v>3218</v>
      </c>
      <c r="H843" s="158" t="s">
        <v>1112</v>
      </c>
      <c r="I843" s="155" t="s">
        <v>55</v>
      </c>
      <c r="J843" s="201">
        <v>2827.5</v>
      </c>
      <c r="K843" s="202">
        <v>189</v>
      </c>
      <c r="L843" s="199">
        <v>4920</v>
      </c>
      <c r="M843" s="199">
        <f t="shared" si="13"/>
        <v>929880</v>
      </c>
      <c r="N843" s="157" t="s">
        <v>2300</v>
      </c>
      <c r="O843" s="157" t="s">
        <v>3733</v>
      </c>
      <c r="P843" s="205"/>
      <c r="Q843" s="205"/>
      <c r="R843" s="205"/>
      <c r="S843" s="206"/>
    </row>
    <row r="844" spans="1:19" ht="29.1" customHeight="1">
      <c r="A844" s="166">
        <v>840</v>
      </c>
      <c r="B844" s="206"/>
      <c r="C844" s="206"/>
      <c r="D844" s="206"/>
      <c r="E844" s="206"/>
      <c r="F844" s="166" t="s">
        <v>3226</v>
      </c>
      <c r="G844" s="206" t="s">
        <v>3218</v>
      </c>
      <c r="H844" s="158" t="s">
        <v>1065</v>
      </c>
      <c r="I844" s="155" t="s">
        <v>119</v>
      </c>
      <c r="J844" s="201">
        <v>1387</v>
      </c>
      <c r="K844" s="201">
        <v>1387</v>
      </c>
      <c r="L844" s="128">
        <v>1450</v>
      </c>
      <c r="M844" s="199">
        <f t="shared" si="13"/>
        <v>2011150</v>
      </c>
      <c r="N844" s="157" t="s">
        <v>3191</v>
      </c>
      <c r="O844" s="157">
        <v>0</v>
      </c>
      <c r="P844" s="205"/>
      <c r="Q844" s="205"/>
      <c r="R844" s="205"/>
      <c r="S844" s="206"/>
    </row>
    <row r="845" spans="1:19" ht="29.1" customHeight="1">
      <c r="A845" s="166">
        <v>841</v>
      </c>
      <c r="B845" s="206"/>
      <c r="C845" s="206"/>
      <c r="D845" s="206"/>
      <c r="E845" s="206"/>
      <c r="F845" s="166" t="s">
        <v>3226</v>
      </c>
      <c r="G845" s="206" t="s">
        <v>3218</v>
      </c>
      <c r="H845" s="158" t="s">
        <v>1023</v>
      </c>
      <c r="I845" s="155" t="s">
        <v>119</v>
      </c>
      <c r="J845" s="201">
        <v>251</v>
      </c>
      <c r="K845" s="201">
        <v>251</v>
      </c>
      <c r="L845" s="128">
        <v>1450</v>
      </c>
      <c r="M845" s="199">
        <f t="shared" si="13"/>
        <v>363950</v>
      </c>
      <c r="N845" s="157" t="s">
        <v>1828</v>
      </c>
      <c r="O845" s="157" t="s">
        <v>3697</v>
      </c>
      <c r="P845" s="205"/>
      <c r="Q845" s="205"/>
      <c r="R845" s="205"/>
      <c r="S845" s="206"/>
    </row>
    <row r="846" spans="1:19" ht="29.1" customHeight="1">
      <c r="A846" s="166">
        <v>842</v>
      </c>
      <c r="B846" s="206"/>
      <c r="C846" s="206"/>
      <c r="D846" s="206"/>
      <c r="E846" s="206"/>
      <c r="F846" s="166" t="s">
        <v>3226</v>
      </c>
      <c r="G846" s="206" t="s">
        <v>3218</v>
      </c>
      <c r="H846" s="158" t="s">
        <v>1024</v>
      </c>
      <c r="I846" s="155" t="s">
        <v>54</v>
      </c>
      <c r="J846" s="201">
        <v>502</v>
      </c>
      <c r="K846" s="202">
        <v>502</v>
      </c>
      <c r="L846" s="199">
        <v>1450</v>
      </c>
      <c r="M846" s="199">
        <f t="shared" si="13"/>
        <v>727900</v>
      </c>
      <c r="N846" s="157" t="s">
        <v>3191</v>
      </c>
      <c r="O846" s="157">
        <v>0</v>
      </c>
      <c r="P846" s="205"/>
      <c r="Q846" s="205"/>
      <c r="R846" s="205"/>
      <c r="S846" s="206"/>
    </row>
    <row r="847" spans="1:19" ht="29.1" customHeight="1">
      <c r="A847" s="166">
        <v>843</v>
      </c>
      <c r="B847" s="206"/>
      <c r="C847" s="206"/>
      <c r="D847" s="206"/>
      <c r="E847" s="206"/>
      <c r="F847" s="166" t="s">
        <v>3226</v>
      </c>
      <c r="G847" s="206" t="s">
        <v>3218</v>
      </c>
      <c r="H847" s="158" t="s">
        <v>1025</v>
      </c>
      <c r="I847" s="155" t="s">
        <v>119</v>
      </c>
      <c r="J847" s="201">
        <v>337</v>
      </c>
      <c r="K847" s="201">
        <v>337</v>
      </c>
      <c r="L847" s="128">
        <v>1450</v>
      </c>
      <c r="M847" s="199">
        <f t="shared" si="13"/>
        <v>488650</v>
      </c>
      <c r="N847" s="157" t="s">
        <v>3191</v>
      </c>
      <c r="O847" s="157">
        <v>0</v>
      </c>
      <c r="P847" s="205"/>
      <c r="Q847" s="205"/>
      <c r="R847" s="205"/>
      <c r="S847" s="206"/>
    </row>
    <row r="848" spans="1:19" ht="29.1" customHeight="1">
      <c r="A848" s="166">
        <v>844</v>
      </c>
      <c r="B848" s="206"/>
      <c r="C848" s="206"/>
      <c r="D848" s="206"/>
      <c r="E848" s="206"/>
      <c r="F848" s="166" t="s">
        <v>3226</v>
      </c>
      <c r="G848" s="206" t="s">
        <v>3218</v>
      </c>
      <c r="H848" s="158" t="s">
        <v>1012</v>
      </c>
      <c r="I848" s="155" t="s">
        <v>119</v>
      </c>
      <c r="J848" s="201">
        <v>274</v>
      </c>
      <c r="K848" s="201">
        <v>274</v>
      </c>
      <c r="L848" s="128">
        <v>1450</v>
      </c>
      <c r="M848" s="199">
        <f t="shared" si="13"/>
        <v>397300</v>
      </c>
      <c r="N848" s="157" t="s">
        <v>3191</v>
      </c>
      <c r="O848" s="157">
        <v>0</v>
      </c>
      <c r="P848" s="205"/>
      <c r="Q848" s="205"/>
      <c r="R848" s="205"/>
      <c r="S848" s="206"/>
    </row>
    <row r="849" spans="1:19" ht="29.1" customHeight="1">
      <c r="A849" s="166">
        <v>845</v>
      </c>
      <c r="B849" s="206"/>
      <c r="C849" s="206"/>
      <c r="D849" s="206"/>
      <c r="E849" s="206"/>
      <c r="F849" s="166" t="s">
        <v>3226</v>
      </c>
      <c r="G849" s="206" t="s">
        <v>3218</v>
      </c>
      <c r="H849" s="158" t="s">
        <v>1021</v>
      </c>
      <c r="I849" s="155" t="s">
        <v>55</v>
      </c>
      <c r="J849" s="201">
        <v>100</v>
      </c>
      <c r="K849" s="201">
        <v>100</v>
      </c>
      <c r="L849" s="128">
        <v>1450</v>
      </c>
      <c r="M849" s="199">
        <f t="shared" si="13"/>
        <v>145000</v>
      </c>
      <c r="N849" s="157" t="s">
        <v>3191</v>
      </c>
      <c r="O849" s="157">
        <v>0</v>
      </c>
      <c r="P849" s="205"/>
      <c r="Q849" s="205"/>
      <c r="R849" s="205"/>
      <c r="S849" s="206"/>
    </row>
    <row r="850" spans="1:19" ht="29.1" customHeight="1">
      <c r="A850" s="166">
        <v>846</v>
      </c>
      <c r="B850" s="206"/>
      <c r="C850" s="206"/>
      <c r="D850" s="206"/>
      <c r="E850" s="206"/>
      <c r="F850" s="166" t="s">
        <v>3226</v>
      </c>
      <c r="G850" s="206" t="s">
        <v>3218</v>
      </c>
      <c r="H850" s="158" t="s">
        <v>1111</v>
      </c>
      <c r="I850" s="155" t="s">
        <v>55</v>
      </c>
      <c r="J850" s="201">
        <v>2149.3000000000002</v>
      </c>
      <c r="K850" s="202">
        <v>119</v>
      </c>
      <c r="L850" s="199">
        <v>5100</v>
      </c>
      <c r="M850" s="199">
        <f t="shared" si="13"/>
        <v>606900</v>
      </c>
      <c r="N850" s="157" t="s">
        <v>2299</v>
      </c>
      <c r="O850" s="157" t="s">
        <v>2213</v>
      </c>
      <c r="P850" s="205"/>
      <c r="Q850" s="205"/>
      <c r="R850" s="205"/>
      <c r="S850" s="206"/>
    </row>
    <row r="851" spans="1:19" ht="29.1" customHeight="1">
      <c r="A851" s="166">
        <v>847</v>
      </c>
      <c r="B851" s="206"/>
      <c r="C851" s="206"/>
      <c r="D851" s="206"/>
      <c r="E851" s="206"/>
      <c r="F851" s="166" t="s">
        <v>3226</v>
      </c>
      <c r="G851" s="206" t="s">
        <v>3218</v>
      </c>
      <c r="H851" s="158" t="s">
        <v>1117</v>
      </c>
      <c r="I851" s="155" t="s">
        <v>166</v>
      </c>
      <c r="J851" s="201">
        <v>683.6</v>
      </c>
      <c r="K851" s="202">
        <v>167</v>
      </c>
      <c r="L851" s="199">
        <v>1450</v>
      </c>
      <c r="M851" s="199">
        <f t="shared" si="13"/>
        <v>242150</v>
      </c>
      <c r="N851" s="157" t="s">
        <v>1821</v>
      </c>
      <c r="O851" s="157">
        <v>0</v>
      </c>
      <c r="P851" s="205"/>
      <c r="Q851" s="205"/>
      <c r="R851" s="205"/>
      <c r="S851" s="206"/>
    </row>
    <row r="852" spans="1:19" ht="29.1" customHeight="1">
      <c r="A852" s="166">
        <v>848</v>
      </c>
      <c r="B852" s="206"/>
      <c r="C852" s="206"/>
      <c r="D852" s="206"/>
      <c r="E852" s="206"/>
      <c r="F852" s="166" t="s">
        <v>3226</v>
      </c>
      <c r="G852" s="206" t="s">
        <v>3218</v>
      </c>
      <c r="H852" s="158" t="s">
        <v>1022</v>
      </c>
      <c r="I852" s="155" t="s">
        <v>119</v>
      </c>
      <c r="J852" s="201">
        <v>245</v>
      </c>
      <c r="K852" s="202">
        <v>122</v>
      </c>
      <c r="L852" s="199">
        <v>1450</v>
      </c>
      <c r="M852" s="199">
        <f t="shared" si="13"/>
        <v>176900</v>
      </c>
      <c r="N852" s="157" t="s">
        <v>2263</v>
      </c>
      <c r="O852" s="157" t="s">
        <v>3706</v>
      </c>
      <c r="P852" s="205"/>
      <c r="Q852" s="205"/>
      <c r="R852" s="205"/>
      <c r="S852" s="206"/>
    </row>
    <row r="853" spans="1:19" ht="29.1" customHeight="1">
      <c r="A853" s="166">
        <v>849</v>
      </c>
      <c r="B853" s="206"/>
      <c r="C853" s="206"/>
      <c r="D853" s="206"/>
      <c r="E853" s="206"/>
      <c r="F853" s="166" t="s">
        <v>3226</v>
      </c>
      <c r="G853" s="206" t="s">
        <v>3218</v>
      </c>
      <c r="H853" s="158" t="s">
        <v>1068</v>
      </c>
      <c r="I853" s="155" t="s">
        <v>119</v>
      </c>
      <c r="J853" s="201">
        <v>483</v>
      </c>
      <c r="K853" s="202">
        <v>16</v>
      </c>
      <c r="L853" s="199">
        <v>1510</v>
      </c>
      <c r="M853" s="199">
        <f t="shared" si="13"/>
        <v>24160</v>
      </c>
      <c r="N853" s="157" t="s">
        <v>3191</v>
      </c>
      <c r="O853" s="157">
        <v>0</v>
      </c>
      <c r="P853" s="205"/>
      <c r="Q853" s="205"/>
      <c r="R853" s="205"/>
      <c r="S853" s="206"/>
    </row>
    <row r="854" spans="1:19" ht="29.1" customHeight="1">
      <c r="A854" s="166">
        <v>850</v>
      </c>
      <c r="B854" s="206"/>
      <c r="C854" s="206"/>
      <c r="D854" s="206"/>
      <c r="E854" s="206"/>
      <c r="F854" s="166" t="s">
        <v>3226</v>
      </c>
      <c r="G854" s="206" t="s">
        <v>3218</v>
      </c>
      <c r="H854" s="158" t="s">
        <v>3126</v>
      </c>
      <c r="I854" s="155" t="s">
        <v>3</v>
      </c>
      <c r="J854" s="201">
        <v>6995</v>
      </c>
      <c r="K854" s="202">
        <v>889</v>
      </c>
      <c r="L854" s="199">
        <v>990</v>
      </c>
      <c r="M854" s="199">
        <f t="shared" si="13"/>
        <v>880110</v>
      </c>
      <c r="N854" s="157" t="s">
        <v>3191</v>
      </c>
      <c r="O854" s="157">
        <v>0</v>
      </c>
      <c r="P854" s="205"/>
      <c r="Q854" s="205"/>
      <c r="R854" s="205"/>
      <c r="S854" s="206"/>
    </row>
    <row r="855" spans="1:19" ht="29.1" customHeight="1">
      <c r="A855" s="166">
        <v>851</v>
      </c>
      <c r="B855" s="206"/>
      <c r="C855" s="206"/>
      <c r="D855" s="206"/>
      <c r="E855" s="206"/>
      <c r="F855" s="166" t="s">
        <v>3226</v>
      </c>
      <c r="G855" s="206" t="s">
        <v>3218</v>
      </c>
      <c r="H855" s="158" t="s">
        <v>1020</v>
      </c>
      <c r="I855" s="155" t="s">
        <v>119</v>
      </c>
      <c r="J855" s="201">
        <v>135</v>
      </c>
      <c r="K855" s="202">
        <v>50</v>
      </c>
      <c r="L855" s="199">
        <v>1450</v>
      </c>
      <c r="M855" s="199">
        <f t="shared" si="13"/>
        <v>72500</v>
      </c>
      <c r="N855" s="157" t="s">
        <v>3179</v>
      </c>
      <c r="O855" s="157">
        <v>0</v>
      </c>
      <c r="P855" s="205"/>
      <c r="Q855" s="205"/>
      <c r="R855" s="205"/>
      <c r="S855" s="206"/>
    </row>
    <row r="856" spans="1:19" ht="29.1" customHeight="1">
      <c r="A856" s="166">
        <v>852</v>
      </c>
      <c r="B856" s="206"/>
      <c r="C856" s="206"/>
      <c r="D856" s="206"/>
      <c r="E856" s="206"/>
      <c r="F856" s="166" t="s">
        <v>3226</v>
      </c>
      <c r="G856" s="206" t="s">
        <v>3218</v>
      </c>
      <c r="H856" s="158" t="s">
        <v>1018</v>
      </c>
      <c r="I856" s="155" t="s">
        <v>182</v>
      </c>
      <c r="J856" s="201">
        <v>488</v>
      </c>
      <c r="K856" s="202">
        <v>16</v>
      </c>
      <c r="L856" s="199">
        <v>5060</v>
      </c>
      <c r="M856" s="199">
        <f t="shared" si="13"/>
        <v>80960</v>
      </c>
      <c r="N856" s="157" t="s">
        <v>2256</v>
      </c>
      <c r="O856" s="157" t="s">
        <v>2258</v>
      </c>
      <c r="P856" s="205"/>
      <c r="Q856" s="205"/>
      <c r="R856" s="205"/>
      <c r="S856" s="206"/>
    </row>
    <row r="857" spans="1:19" ht="29.1" customHeight="1">
      <c r="A857" s="166">
        <v>853</v>
      </c>
      <c r="B857" s="206"/>
      <c r="C857" s="206"/>
      <c r="D857" s="206"/>
      <c r="E857" s="206"/>
      <c r="F857" s="166" t="s">
        <v>3226</v>
      </c>
      <c r="G857" s="206" t="s">
        <v>3218</v>
      </c>
      <c r="H857" s="158" t="s">
        <v>3123</v>
      </c>
      <c r="I857" s="155" t="s">
        <v>27</v>
      </c>
      <c r="J857" s="201">
        <v>698</v>
      </c>
      <c r="K857" s="202">
        <v>93</v>
      </c>
      <c r="L857" s="199">
        <v>4790</v>
      </c>
      <c r="M857" s="199">
        <f t="shared" si="13"/>
        <v>445470</v>
      </c>
      <c r="N857" s="157" t="s">
        <v>2259</v>
      </c>
      <c r="O857" s="157" t="s">
        <v>2260</v>
      </c>
      <c r="P857" s="205"/>
      <c r="Q857" s="205"/>
      <c r="R857" s="205"/>
      <c r="S857" s="206"/>
    </row>
    <row r="858" spans="1:19" ht="29.1" customHeight="1">
      <c r="A858" s="166">
        <v>854</v>
      </c>
      <c r="B858" s="206"/>
      <c r="C858" s="206"/>
      <c r="D858" s="206"/>
      <c r="E858" s="206"/>
      <c r="F858" s="166" t="s">
        <v>3226</v>
      </c>
      <c r="G858" s="206" t="s">
        <v>3218</v>
      </c>
      <c r="H858" s="158" t="s">
        <v>1019</v>
      </c>
      <c r="I858" s="155" t="s">
        <v>182</v>
      </c>
      <c r="J858" s="201">
        <v>179</v>
      </c>
      <c r="K858" s="201">
        <v>179</v>
      </c>
      <c r="L858" s="128">
        <v>1510</v>
      </c>
      <c r="M858" s="199">
        <f t="shared" si="13"/>
        <v>270290</v>
      </c>
      <c r="N858" s="157" t="s">
        <v>3191</v>
      </c>
      <c r="O858" s="157">
        <v>0</v>
      </c>
      <c r="P858" s="205"/>
      <c r="Q858" s="205"/>
      <c r="R858" s="205"/>
      <c r="S858" s="206"/>
    </row>
    <row r="859" spans="1:19" ht="29.1" customHeight="1">
      <c r="A859" s="166">
        <v>855</v>
      </c>
      <c r="B859" s="206"/>
      <c r="C859" s="206"/>
      <c r="D859" s="206"/>
      <c r="E859" s="206"/>
      <c r="F859" s="166" t="s">
        <v>3226</v>
      </c>
      <c r="G859" s="206" t="s">
        <v>3218</v>
      </c>
      <c r="H859" s="158" t="s">
        <v>1017</v>
      </c>
      <c r="I859" s="155" t="s">
        <v>119</v>
      </c>
      <c r="J859" s="201">
        <v>549</v>
      </c>
      <c r="K859" s="201">
        <v>549</v>
      </c>
      <c r="L859" s="128">
        <v>1510</v>
      </c>
      <c r="M859" s="199">
        <f t="shared" si="13"/>
        <v>828990</v>
      </c>
      <c r="N859" s="157" t="s">
        <v>2257</v>
      </c>
      <c r="O859" s="157" t="s">
        <v>3738</v>
      </c>
      <c r="P859" s="205"/>
      <c r="Q859" s="205"/>
      <c r="R859" s="205"/>
      <c r="S859" s="206"/>
    </row>
    <row r="860" spans="1:19" ht="29.1" customHeight="1">
      <c r="A860" s="166">
        <v>856</v>
      </c>
      <c r="B860" s="206"/>
      <c r="C860" s="206"/>
      <c r="D860" s="206"/>
      <c r="E860" s="206"/>
      <c r="F860" s="166" t="s">
        <v>3226</v>
      </c>
      <c r="G860" s="206" t="s">
        <v>3218</v>
      </c>
      <c r="H860" s="158" t="s">
        <v>3124</v>
      </c>
      <c r="I860" s="155" t="s">
        <v>27</v>
      </c>
      <c r="J860" s="201">
        <v>285</v>
      </c>
      <c r="K860" s="202">
        <v>28</v>
      </c>
      <c r="L860" s="199">
        <v>4790</v>
      </c>
      <c r="M860" s="199">
        <f t="shared" si="13"/>
        <v>134120</v>
      </c>
      <c r="N860" s="157" t="s">
        <v>2256</v>
      </c>
      <c r="O860" s="157" t="s">
        <v>2258</v>
      </c>
      <c r="P860" s="205"/>
      <c r="Q860" s="205"/>
      <c r="R860" s="205"/>
      <c r="S860" s="206"/>
    </row>
    <row r="861" spans="1:19" ht="29.1" customHeight="1">
      <c r="A861" s="166">
        <v>857</v>
      </c>
      <c r="B861" s="206"/>
      <c r="C861" s="206"/>
      <c r="D861" s="206"/>
      <c r="E861" s="206"/>
      <c r="F861" s="166" t="s">
        <v>3226</v>
      </c>
      <c r="G861" s="206" t="s">
        <v>3218</v>
      </c>
      <c r="H861" s="158" t="s">
        <v>3128</v>
      </c>
      <c r="I861" s="155" t="s">
        <v>2</v>
      </c>
      <c r="J861" s="201">
        <v>6371</v>
      </c>
      <c r="K861" s="202">
        <v>187</v>
      </c>
      <c r="L861" s="199">
        <v>673</v>
      </c>
      <c r="M861" s="199">
        <f t="shared" si="13"/>
        <v>125851</v>
      </c>
      <c r="N861" s="157" t="s">
        <v>2306</v>
      </c>
      <c r="O861" s="157" t="s">
        <v>2307</v>
      </c>
      <c r="P861" s="205"/>
      <c r="Q861" s="205"/>
      <c r="R861" s="205"/>
      <c r="S861" s="206"/>
    </row>
    <row r="862" spans="1:19" ht="29.1" customHeight="1">
      <c r="A862" s="166">
        <v>858</v>
      </c>
      <c r="B862" s="206"/>
      <c r="C862" s="206"/>
      <c r="D862" s="206"/>
      <c r="E862" s="206"/>
      <c r="F862" s="166" t="s">
        <v>3226</v>
      </c>
      <c r="G862" s="206" t="s">
        <v>3218</v>
      </c>
      <c r="H862" s="158" t="s">
        <v>441</v>
      </c>
      <c r="I862" s="155" t="s">
        <v>109</v>
      </c>
      <c r="J862" s="201">
        <v>638</v>
      </c>
      <c r="K862" s="201">
        <v>638</v>
      </c>
      <c r="L862" s="128">
        <v>89</v>
      </c>
      <c r="M862" s="199">
        <f t="shared" si="13"/>
        <v>56782</v>
      </c>
      <c r="N862" s="157" t="s">
        <v>3191</v>
      </c>
      <c r="O862" s="157">
        <v>0</v>
      </c>
      <c r="P862" s="205"/>
      <c r="Q862" s="205"/>
      <c r="R862" s="205"/>
      <c r="S862" s="206"/>
    </row>
    <row r="863" spans="1:19" ht="29.1" customHeight="1">
      <c r="A863" s="166">
        <v>859</v>
      </c>
      <c r="B863" s="206"/>
      <c r="C863" s="206"/>
      <c r="D863" s="206"/>
      <c r="E863" s="206"/>
      <c r="F863" s="166" t="s">
        <v>3226</v>
      </c>
      <c r="G863" s="206" t="s">
        <v>3218</v>
      </c>
      <c r="H863" s="158" t="s">
        <v>1010</v>
      </c>
      <c r="I863" s="155" t="s">
        <v>119</v>
      </c>
      <c r="J863" s="201">
        <v>109</v>
      </c>
      <c r="K863" s="201">
        <v>109</v>
      </c>
      <c r="L863" s="128">
        <v>102</v>
      </c>
      <c r="M863" s="199">
        <f t="shared" si="13"/>
        <v>11118</v>
      </c>
      <c r="N863" s="157" t="s">
        <v>2255</v>
      </c>
      <c r="O863" s="157">
        <v>0</v>
      </c>
      <c r="P863" s="205"/>
      <c r="Q863" s="205"/>
      <c r="R863" s="205"/>
      <c r="S863" s="206"/>
    </row>
    <row r="864" spans="1:19" ht="29.1" customHeight="1">
      <c r="A864" s="166">
        <v>860</v>
      </c>
      <c r="B864" s="206"/>
      <c r="C864" s="206"/>
      <c r="D864" s="206"/>
      <c r="E864" s="206"/>
      <c r="F864" s="166" t="s">
        <v>3226</v>
      </c>
      <c r="G864" s="206" t="s">
        <v>3218</v>
      </c>
      <c r="H864" s="158" t="s">
        <v>1128</v>
      </c>
      <c r="I864" s="155" t="s">
        <v>109</v>
      </c>
      <c r="J864" s="201">
        <v>3459</v>
      </c>
      <c r="K864" s="202">
        <v>2810</v>
      </c>
      <c r="L864" s="199">
        <v>102</v>
      </c>
      <c r="M864" s="199">
        <f t="shared" si="13"/>
        <v>286620</v>
      </c>
      <c r="N864" s="157" t="s">
        <v>3191</v>
      </c>
      <c r="O864" s="157">
        <v>0</v>
      </c>
      <c r="P864" s="205"/>
      <c r="Q864" s="205"/>
      <c r="R864" s="205"/>
      <c r="S864" s="206"/>
    </row>
    <row r="865" spans="1:19" ht="29.1" customHeight="1">
      <c r="A865" s="166">
        <v>861</v>
      </c>
      <c r="B865" s="206"/>
      <c r="C865" s="206"/>
      <c r="D865" s="206"/>
      <c r="E865" s="206"/>
      <c r="F865" s="166" t="s">
        <v>3226</v>
      </c>
      <c r="G865" s="206" t="s">
        <v>3218</v>
      </c>
      <c r="H865" s="158" t="s">
        <v>1058</v>
      </c>
      <c r="I865" s="155" t="s">
        <v>370</v>
      </c>
      <c r="J865" s="201">
        <v>1392</v>
      </c>
      <c r="K865" s="201">
        <v>1392</v>
      </c>
      <c r="L865" s="128">
        <v>825</v>
      </c>
      <c r="M865" s="199">
        <f t="shared" si="13"/>
        <v>1148400</v>
      </c>
      <c r="N865" s="157" t="s">
        <v>3191</v>
      </c>
      <c r="O865" s="157">
        <v>0</v>
      </c>
      <c r="P865" s="205"/>
      <c r="Q865" s="205"/>
      <c r="R865" s="205"/>
      <c r="S865" s="206"/>
    </row>
    <row r="866" spans="1:19" ht="29.1" customHeight="1">
      <c r="A866" s="166">
        <v>862</v>
      </c>
      <c r="B866" s="206"/>
      <c r="C866" s="206"/>
      <c r="D866" s="206"/>
      <c r="E866" s="206"/>
      <c r="F866" s="166" t="s">
        <v>3226</v>
      </c>
      <c r="G866" s="206" t="s">
        <v>3218</v>
      </c>
      <c r="H866" s="158" t="s">
        <v>1067</v>
      </c>
      <c r="I866" s="155" t="s">
        <v>119</v>
      </c>
      <c r="J866" s="201">
        <v>268</v>
      </c>
      <c r="K866" s="201">
        <v>268</v>
      </c>
      <c r="L866" s="128">
        <v>102</v>
      </c>
      <c r="M866" s="199">
        <f t="shared" si="13"/>
        <v>27336</v>
      </c>
      <c r="N866" s="157" t="s">
        <v>3191</v>
      </c>
      <c r="O866" s="157">
        <v>0</v>
      </c>
      <c r="P866" s="205"/>
      <c r="Q866" s="205"/>
      <c r="R866" s="205"/>
      <c r="S866" s="206"/>
    </row>
    <row r="867" spans="1:19" ht="29.1" customHeight="1">
      <c r="A867" s="166">
        <v>863</v>
      </c>
      <c r="B867" s="206"/>
      <c r="C867" s="206"/>
      <c r="D867" s="206"/>
      <c r="E867" s="206"/>
      <c r="F867" s="166" t="s">
        <v>3226</v>
      </c>
      <c r="G867" s="206" t="s">
        <v>3218</v>
      </c>
      <c r="H867" s="158" t="s">
        <v>1004</v>
      </c>
      <c r="I867" s="155" t="s">
        <v>119</v>
      </c>
      <c r="J867" s="201">
        <v>30</v>
      </c>
      <c r="K867" s="201">
        <v>30</v>
      </c>
      <c r="L867" s="128">
        <v>102</v>
      </c>
      <c r="M867" s="199">
        <f t="shared" si="13"/>
        <v>3060</v>
      </c>
      <c r="N867" s="157" t="s">
        <v>3191</v>
      </c>
      <c r="O867" s="157">
        <v>0</v>
      </c>
      <c r="P867" s="205"/>
      <c r="Q867" s="205"/>
      <c r="R867" s="205"/>
      <c r="S867" s="206"/>
    </row>
    <row r="868" spans="1:19" ht="29.1" customHeight="1">
      <c r="A868" s="166">
        <v>864</v>
      </c>
      <c r="B868" s="206"/>
      <c r="C868" s="206"/>
      <c r="D868" s="206"/>
      <c r="E868" s="206"/>
      <c r="F868" s="166" t="s">
        <v>3226</v>
      </c>
      <c r="G868" s="206" t="s">
        <v>3218</v>
      </c>
      <c r="H868" s="158" t="s">
        <v>1003</v>
      </c>
      <c r="I868" s="155" t="s">
        <v>119</v>
      </c>
      <c r="J868" s="201">
        <v>198</v>
      </c>
      <c r="K868" s="201">
        <v>198</v>
      </c>
      <c r="L868" s="128">
        <v>102</v>
      </c>
      <c r="M868" s="199">
        <f t="shared" si="13"/>
        <v>20196</v>
      </c>
      <c r="N868" s="157" t="s">
        <v>3191</v>
      </c>
      <c r="O868" s="157">
        <v>0</v>
      </c>
      <c r="P868" s="205"/>
      <c r="Q868" s="205"/>
      <c r="R868" s="205"/>
      <c r="S868" s="206"/>
    </row>
    <row r="869" spans="1:19" ht="29.1" customHeight="1">
      <c r="A869" s="166">
        <v>865</v>
      </c>
      <c r="B869" s="206"/>
      <c r="C869" s="206"/>
      <c r="D869" s="206"/>
      <c r="E869" s="206"/>
      <c r="F869" s="166" t="s">
        <v>3226</v>
      </c>
      <c r="G869" s="206" t="s">
        <v>3218</v>
      </c>
      <c r="H869" s="158" t="s">
        <v>1002</v>
      </c>
      <c r="I869" s="155" t="s">
        <v>119</v>
      </c>
      <c r="J869" s="201">
        <v>245</v>
      </c>
      <c r="K869" s="201">
        <v>245</v>
      </c>
      <c r="L869" s="128">
        <v>102</v>
      </c>
      <c r="M869" s="199">
        <f t="shared" si="13"/>
        <v>24990</v>
      </c>
      <c r="N869" s="157" t="s">
        <v>2011</v>
      </c>
      <c r="O869" s="157" t="s">
        <v>2252</v>
      </c>
      <c r="P869" s="205"/>
      <c r="Q869" s="205"/>
      <c r="R869" s="205"/>
      <c r="S869" s="206"/>
    </row>
    <row r="870" spans="1:19" ht="29.1" customHeight="1">
      <c r="A870" s="166">
        <v>866</v>
      </c>
      <c r="B870" s="206"/>
      <c r="C870" s="206"/>
      <c r="D870" s="206"/>
      <c r="E870" s="206"/>
      <c r="F870" s="166" t="s">
        <v>3226</v>
      </c>
      <c r="G870" s="206" t="s">
        <v>3218</v>
      </c>
      <c r="H870" s="158" t="s">
        <v>1001</v>
      </c>
      <c r="I870" s="155" t="s">
        <v>119</v>
      </c>
      <c r="J870" s="201">
        <v>565</v>
      </c>
      <c r="K870" s="201">
        <v>556</v>
      </c>
      <c r="L870" s="128">
        <v>102</v>
      </c>
      <c r="M870" s="199">
        <f t="shared" si="13"/>
        <v>56712</v>
      </c>
      <c r="N870" s="157" t="s">
        <v>3191</v>
      </c>
      <c r="O870" s="157">
        <v>0</v>
      </c>
      <c r="P870" s="205"/>
      <c r="Q870" s="205"/>
      <c r="R870" s="205"/>
      <c r="S870" s="206"/>
    </row>
    <row r="871" spans="1:19" ht="29.1" customHeight="1">
      <c r="A871" s="166">
        <v>867</v>
      </c>
      <c r="B871" s="206"/>
      <c r="C871" s="206"/>
      <c r="D871" s="206"/>
      <c r="E871" s="206"/>
      <c r="F871" s="166" t="s">
        <v>3226</v>
      </c>
      <c r="G871" s="206" t="s">
        <v>3218</v>
      </c>
      <c r="H871" s="158" t="s">
        <v>3161</v>
      </c>
      <c r="I871" s="155" t="s">
        <v>2</v>
      </c>
      <c r="J871" s="201">
        <v>109</v>
      </c>
      <c r="K871" s="201">
        <v>109</v>
      </c>
      <c r="L871" s="128">
        <v>102</v>
      </c>
      <c r="M871" s="199">
        <f t="shared" si="13"/>
        <v>11118</v>
      </c>
      <c r="N871" s="157" t="s">
        <v>3191</v>
      </c>
      <c r="O871" s="157"/>
      <c r="P871" s="205"/>
      <c r="Q871" s="205"/>
      <c r="R871" s="205"/>
      <c r="S871" s="206"/>
    </row>
    <row r="872" spans="1:19" ht="29.1" customHeight="1">
      <c r="A872" s="166">
        <v>868</v>
      </c>
      <c r="B872" s="206"/>
      <c r="C872" s="206"/>
      <c r="D872" s="206"/>
      <c r="E872" s="206"/>
      <c r="F872" s="166" t="s">
        <v>3226</v>
      </c>
      <c r="G872" s="206" t="s">
        <v>3218</v>
      </c>
      <c r="H872" s="158" t="s">
        <v>1000</v>
      </c>
      <c r="I872" s="155" t="s">
        <v>109</v>
      </c>
      <c r="J872" s="201">
        <v>8</v>
      </c>
      <c r="K872" s="201">
        <v>8</v>
      </c>
      <c r="L872" s="128">
        <v>2170</v>
      </c>
      <c r="M872" s="199">
        <f t="shared" si="13"/>
        <v>17360</v>
      </c>
      <c r="N872" s="157" t="s">
        <v>3191</v>
      </c>
      <c r="O872" s="157">
        <v>0</v>
      </c>
      <c r="P872" s="205"/>
      <c r="Q872" s="205"/>
      <c r="R872" s="205"/>
      <c r="S872" s="206"/>
    </row>
    <row r="873" spans="1:19" ht="29.1" customHeight="1">
      <c r="A873" s="166">
        <v>869</v>
      </c>
      <c r="B873" s="206"/>
      <c r="C873" s="206"/>
      <c r="D873" s="206"/>
      <c r="E873" s="206"/>
      <c r="F873" s="166" t="s">
        <v>3226</v>
      </c>
      <c r="G873" s="206" t="s">
        <v>3218</v>
      </c>
      <c r="H873" s="158" t="s">
        <v>1030</v>
      </c>
      <c r="I873" s="155" t="s">
        <v>119</v>
      </c>
      <c r="J873" s="201">
        <v>46</v>
      </c>
      <c r="K873" s="201">
        <v>46</v>
      </c>
      <c r="L873" s="128">
        <v>105</v>
      </c>
      <c r="M873" s="199">
        <f t="shared" si="13"/>
        <v>4830</v>
      </c>
      <c r="N873" s="157" t="s">
        <v>2264</v>
      </c>
      <c r="O873" s="157">
        <v>0</v>
      </c>
      <c r="P873" s="205"/>
      <c r="Q873" s="205"/>
      <c r="R873" s="205"/>
      <c r="S873" s="206"/>
    </row>
    <row r="874" spans="1:19" ht="29.1" customHeight="1">
      <c r="A874" s="166">
        <v>870</v>
      </c>
      <c r="B874" s="206"/>
      <c r="C874" s="206"/>
      <c r="D874" s="206"/>
      <c r="E874" s="206"/>
      <c r="F874" s="166" t="s">
        <v>3226</v>
      </c>
      <c r="G874" s="206" t="s">
        <v>3218</v>
      </c>
      <c r="H874" s="158" t="s">
        <v>1031</v>
      </c>
      <c r="I874" s="155" t="s">
        <v>55</v>
      </c>
      <c r="J874" s="201">
        <v>64</v>
      </c>
      <c r="K874" s="201">
        <v>64</v>
      </c>
      <c r="L874" s="128">
        <v>1610</v>
      </c>
      <c r="M874" s="199">
        <f t="shared" si="13"/>
        <v>103040</v>
      </c>
      <c r="N874" s="157" t="s">
        <v>3191</v>
      </c>
      <c r="O874" s="157">
        <v>0</v>
      </c>
      <c r="P874" s="205"/>
      <c r="Q874" s="205"/>
      <c r="R874" s="205"/>
      <c r="S874" s="206"/>
    </row>
    <row r="875" spans="1:19" ht="29.1" customHeight="1">
      <c r="A875" s="166">
        <v>871</v>
      </c>
      <c r="B875" s="206"/>
      <c r="C875" s="206"/>
      <c r="D875" s="206"/>
      <c r="E875" s="206"/>
      <c r="F875" s="166" t="s">
        <v>3226</v>
      </c>
      <c r="G875" s="206" t="s">
        <v>3218</v>
      </c>
      <c r="H875" s="158" t="s">
        <v>1100</v>
      </c>
      <c r="I875" s="155" t="s">
        <v>55</v>
      </c>
      <c r="J875" s="201">
        <v>3918.5</v>
      </c>
      <c r="K875" s="202">
        <v>441</v>
      </c>
      <c r="L875" s="199">
        <v>4900</v>
      </c>
      <c r="M875" s="199">
        <f t="shared" si="13"/>
        <v>2160900</v>
      </c>
      <c r="N875" s="157" t="s">
        <v>2293</v>
      </c>
      <c r="O875" s="157" t="s">
        <v>3728</v>
      </c>
      <c r="P875" s="205"/>
      <c r="Q875" s="205"/>
      <c r="R875" s="205"/>
      <c r="S875" s="206"/>
    </row>
    <row r="876" spans="1:19" ht="29.1" customHeight="1">
      <c r="A876" s="166">
        <v>872</v>
      </c>
      <c r="B876" s="206"/>
      <c r="C876" s="206"/>
      <c r="D876" s="206"/>
      <c r="E876" s="206"/>
      <c r="F876" s="166" t="s">
        <v>3226</v>
      </c>
      <c r="G876" s="206" t="s">
        <v>3218</v>
      </c>
      <c r="H876" s="158" t="s">
        <v>1028</v>
      </c>
      <c r="I876" s="155" t="s">
        <v>55</v>
      </c>
      <c r="J876" s="201">
        <v>150</v>
      </c>
      <c r="K876" s="201">
        <v>150</v>
      </c>
      <c r="L876" s="128">
        <v>1610</v>
      </c>
      <c r="M876" s="199">
        <f t="shared" si="13"/>
        <v>241500</v>
      </c>
      <c r="N876" s="157" t="s">
        <v>3191</v>
      </c>
      <c r="O876" s="157">
        <v>0</v>
      </c>
      <c r="P876" s="205"/>
      <c r="Q876" s="205"/>
      <c r="R876" s="205"/>
      <c r="S876" s="206"/>
    </row>
    <row r="877" spans="1:19" ht="29.1" customHeight="1">
      <c r="A877" s="166">
        <v>873</v>
      </c>
      <c r="B877" s="206"/>
      <c r="C877" s="206"/>
      <c r="D877" s="206"/>
      <c r="E877" s="206"/>
      <c r="F877" s="166" t="s">
        <v>3226</v>
      </c>
      <c r="G877" s="206" t="s">
        <v>3218</v>
      </c>
      <c r="H877" s="158" t="s">
        <v>1099</v>
      </c>
      <c r="I877" s="155" t="s">
        <v>55</v>
      </c>
      <c r="J877" s="201">
        <v>2226.3000000000002</v>
      </c>
      <c r="K877" s="202">
        <v>249</v>
      </c>
      <c r="L877" s="199">
        <v>4900</v>
      </c>
      <c r="M877" s="199">
        <f t="shared" si="13"/>
        <v>1220100</v>
      </c>
      <c r="N877" s="157" t="s">
        <v>2292</v>
      </c>
      <c r="O877" s="157" t="s">
        <v>3680</v>
      </c>
      <c r="P877" s="205"/>
      <c r="Q877" s="205"/>
      <c r="R877" s="205"/>
      <c r="S877" s="206"/>
    </row>
    <row r="878" spans="1:19" ht="29.1" customHeight="1">
      <c r="A878" s="166">
        <v>874</v>
      </c>
      <c r="B878" s="206"/>
      <c r="C878" s="206"/>
      <c r="D878" s="206"/>
      <c r="E878" s="206"/>
      <c r="F878" s="166" t="s">
        <v>3226</v>
      </c>
      <c r="G878" s="206" t="s">
        <v>3218</v>
      </c>
      <c r="H878" s="158" t="s">
        <v>1052</v>
      </c>
      <c r="I878" s="155" t="s">
        <v>54</v>
      </c>
      <c r="J878" s="201">
        <v>36</v>
      </c>
      <c r="K878" s="201">
        <v>36</v>
      </c>
      <c r="L878" s="128">
        <v>1450</v>
      </c>
      <c r="M878" s="199">
        <f t="shared" si="13"/>
        <v>52200</v>
      </c>
      <c r="N878" s="157" t="s">
        <v>3191</v>
      </c>
      <c r="O878" s="157">
        <v>0</v>
      </c>
      <c r="P878" s="205"/>
      <c r="Q878" s="205"/>
      <c r="R878" s="205"/>
      <c r="S878" s="206"/>
    </row>
    <row r="879" spans="1:19" ht="29.1" customHeight="1">
      <c r="A879" s="166">
        <v>875</v>
      </c>
      <c r="B879" s="206"/>
      <c r="C879" s="206"/>
      <c r="D879" s="206"/>
      <c r="E879" s="206"/>
      <c r="F879" s="166" t="s">
        <v>3226</v>
      </c>
      <c r="G879" s="206" t="s">
        <v>3218</v>
      </c>
      <c r="H879" s="158" t="s">
        <v>1098</v>
      </c>
      <c r="I879" s="155" t="s">
        <v>55</v>
      </c>
      <c r="J879" s="201">
        <v>1610.6</v>
      </c>
      <c r="K879" s="202">
        <v>186</v>
      </c>
      <c r="L879" s="199">
        <v>4900</v>
      </c>
      <c r="M879" s="199">
        <f t="shared" si="13"/>
        <v>911400</v>
      </c>
      <c r="N879" s="157" t="s">
        <v>2279</v>
      </c>
      <c r="O879" s="157" t="s">
        <v>2291</v>
      </c>
      <c r="P879" s="205"/>
      <c r="Q879" s="205"/>
      <c r="R879" s="205"/>
      <c r="S879" s="206"/>
    </row>
    <row r="880" spans="1:19" ht="29.1" customHeight="1">
      <c r="A880" s="166">
        <v>876</v>
      </c>
      <c r="B880" s="206"/>
      <c r="C880" s="206"/>
      <c r="D880" s="206"/>
      <c r="E880" s="206"/>
      <c r="F880" s="166" t="s">
        <v>3226</v>
      </c>
      <c r="G880" s="206" t="s">
        <v>3218</v>
      </c>
      <c r="H880" s="158" t="s">
        <v>1029</v>
      </c>
      <c r="I880" s="155" t="s">
        <v>55</v>
      </c>
      <c r="J880" s="201">
        <v>9</v>
      </c>
      <c r="K880" s="201">
        <v>9</v>
      </c>
      <c r="L880" s="128">
        <v>1450</v>
      </c>
      <c r="M880" s="199">
        <f t="shared" si="13"/>
        <v>13050</v>
      </c>
      <c r="N880" s="157" t="s">
        <v>3191</v>
      </c>
      <c r="O880" s="157">
        <v>0</v>
      </c>
      <c r="P880" s="205"/>
      <c r="Q880" s="205"/>
      <c r="R880" s="205"/>
      <c r="S880" s="206"/>
    </row>
    <row r="881" spans="1:19" ht="29.1" customHeight="1">
      <c r="A881" s="166">
        <v>877</v>
      </c>
      <c r="B881" s="206"/>
      <c r="C881" s="206"/>
      <c r="D881" s="206"/>
      <c r="E881" s="206"/>
      <c r="F881" s="166" t="s">
        <v>3226</v>
      </c>
      <c r="G881" s="206" t="s">
        <v>3218</v>
      </c>
      <c r="H881" s="158" t="s">
        <v>1027</v>
      </c>
      <c r="I881" s="155" t="s">
        <v>55</v>
      </c>
      <c r="J881" s="201">
        <v>5</v>
      </c>
      <c r="K881" s="201">
        <v>5</v>
      </c>
      <c r="L881" s="128">
        <v>1450</v>
      </c>
      <c r="M881" s="199">
        <f t="shared" si="13"/>
        <v>7250</v>
      </c>
      <c r="N881" s="157" t="s">
        <v>3191</v>
      </c>
      <c r="O881" s="157">
        <v>0</v>
      </c>
      <c r="P881" s="205"/>
      <c r="Q881" s="205"/>
      <c r="R881" s="205"/>
      <c r="S881" s="206"/>
    </row>
    <row r="882" spans="1:19" ht="29.1" customHeight="1">
      <c r="A882" s="166">
        <v>878</v>
      </c>
      <c r="B882" s="206"/>
      <c r="C882" s="206"/>
      <c r="D882" s="206"/>
      <c r="E882" s="206"/>
      <c r="F882" s="166" t="s">
        <v>3226</v>
      </c>
      <c r="G882" s="206" t="s">
        <v>3218</v>
      </c>
      <c r="H882" s="158" t="s">
        <v>1055</v>
      </c>
      <c r="I882" s="155" t="s">
        <v>54</v>
      </c>
      <c r="J882" s="201">
        <v>60</v>
      </c>
      <c r="K882" s="201">
        <v>60</v>
      </c>
      <c r="L882" s="128">
        <v>1450</v>
      </c>
      <c r="M882" s="199">
        <f t="shared" si="13"/>
        <v>87000</v>
      </c>
      <c r="N882" s="157" t="s">
        <v>3191</v>
      </c>
      <c r="O882" s="157">
        <v>0</v>
      </c>
      <c r="P882" s="205"/>
      <c r="Q882" s="205"/>
      <c r="R882" s="205"/>
      <c r="S882" s="206"/>
    </row>
    <row r="883" spans="1:19" ht="29.1" customHeight="1">
      <c r="A883" s="166">
        <v>879</v>
      </c>
      <c r="B883" s="206"/>
      <c r="C883" s="206"/>
      <c r="D883" s="206"/>
      <c r="E883" s="206"/>
      <c r="F883" s="166" t="s">
        <v>3226</v>
      </c>
      <c r="G883" s="206" t="s">
        <v>3218</v>
      </c>
      <c r="H883" s="158" t="s">
        <v>1097</v>
      </c>
      <c r="I883" s="155" t="s">
        <v>55</v>
      </c>
      <c r="J883" s="201">
        <v>3784</v>
      </c>
      <c r="K883" s="202">
        <v>329</v>
      </c>
      <c r="L883" s="199">
        <v>4900</v>
      </c>
      <c r="M883" s="199">
        <f t="shared" si="13"/>
        <v>1612100</v>
      </c>
      <c r="N883" s="157" t="s">
        <v>2289</v>
      </c>
      <c r="O883" s="157" t="s">
        <v>2290</v>
      </c>
      <c r="P883" s="205"/>
      <c r="Q883" s="205"/>
      <c r="R883" s="205"/>
      <c r="S883" s="206"/>
    </row>
    <row r="884" spans="1:19" ht="29.1" customHeight="1">
      <c r="A884" s="166">
        <v>880</v>
      </c>
      <c r="B884" s="206"/>
      <c r="C884" s="206"/>
      <c r="D884" s="206"/>
      <c r="E884" s="206"/>
      <c r="F884" s="166" t="s">
        <v>3226</v>
      </c>
      <c r="G884" s="206" t="s">
        <v>3218</v>
      </c>
      <c r="H884" s="158" t="s">
        <v>1096</v>
      </c>
      <c r="I884" s="155" t="s">
        <v>119</v>
      </c>
      <c r="J884" s="201">
        <v>638.9</v>
      </c>
      <c r="K884" s="202">
        <v>77</v>
      </c>
      <c r="L884" s="199">
        <v>1610</v>
      </c>
      <c r="M884" s="199">
        <f t="shared" si="13"/>
        <v>123970</v>
      </c>
      <c r="N884" s="157" t="s">
        <v>1821</v>
      </c>
      <c r="O884" s="157">
        <v>0</v>
      </c>
      <c r="P884" s="205"/>
      <c r="Q884" s="205"/>
      <c r="R884" s="205"/>
      <c r="S884" s="206"/>
    </row>
    <row r="885" spans="1:19" ht="29.1" customHeight="1">
      <c r="A885" s="166">
        <v>881</v>
      </c>
      <c r="B885" s="206"/>
      <c r="C885" s="206"/>
      <c r="D885" s="206"/>
      <c r="E885" s="206"/>
      <c r="F885" s="166" t="s">
        <v>3226</v>
      </c>
      <c r="G885" s="206" t="s">
        <v>3218</v>
      </c>
      <c r="H885" s="158" t="s">
        <v>1095</v>
      </c>
      <c r="I885" s="155" t="s">
        <v>55</v>
      </c>
      <c r="J885" s="201">
        <v>1005.5</v>
      </c>
      <c r="K885" s="202">
        <v>94</v>
      </c>
      <c r="L885" s="199">
        <v>4900</v>
      </c>
      <c r="M885" s="199">
        <f t="shared" si="13"/>
        <v>460600</v>
      </c>
      <c r="N885" s="157" t="s">
        <v>2261</v>
      </c>
      <c r="O885" s="157" t="s">
        <v>2275</v>
      </c>
      <c r="P885" s="205"/>
      <c r="Q885" s="205"/>
      <c r="R885" s="205"/>
      <c r="S885" s="206"/>
    </row>
    <row r="886" spans="1:19" ht="29.1" customHeight="1">
      <c r="A886" s="166">
        <v>882</v>
      </c>
      <c r="B886" s="206"/>
      <c r="C886" s="206"/>
      <c r="D886" s="206"/>
      <c r="E886" s="206"/>
      <c r="F886" s="166" t="s">
        <v>3226</v>
      </c>
      <c r="G886" s="206" t="s">
        <v>3218</v>
      </c>
      <c r="H886" s="158" t="s">
        <v>1026</v>
      </c>
      <c r="I886" s="155" t="s">
        <v>54</v>
      </c>
      <c r="J886" s="201">
        <v>275</v>
      </c>
      <c r="K886" s="201">
        <v>275</v>
      </c>
      <c r="L886" s="128">
        <v>1450</v>
      </c>
      <c r="M886" s="199">
        <f t="shared" si="13"/>
        <v>398750</v>
      </c>
      <c r="N886" s="157" t="s">
        <v>3191</v>
      </c>
      <c r="O886" s="157">
        <v>0</v>
      </c>
      <c r="P886" s="205"/>
      <c r="Q886" s="205"/>
      <c r="R886" s="205"/>
      <c r="S886" s="206"/>
    </row>
    <row r="887" spans="1:19" ht="29.1" customHeight="1">
      <c r="A887" s="166">
        <v>883</v>
      </c>
      <c r="B887" s="206"/>
      <c r="C887" s="206"/>
      <c r="D887" s="206"/>
      <c r="E887" s="206"/>
      <c r="F887" s="166" t="s">
        <v>3226</v>
      </c>
      <c r="G887" s="206" t="s">
        <v>3218</v>
      </c>
      <c r="H887" s="158" t="s">
        <v>1094</v>
      </c>
      <c r="I887" s="155" t="s">
        <v>55</v>
      </c>
      <c r="J887" s="201">
        <v>2872.7</v>
      </c>
      <c r="K887" s="202">
        <v>403</v>
      </c>
      <c r="L887" s="199">
        <v>4900</v>
      </c>
      <c r="M887" s="199">
        <f t="shared" si="13"/>
        <v>1974700</v>
      </c>
      <c r="N887" s="157" t="s">
        <v>2261</v>
      </c>
      <c r="O887" s="157" t="s">
        <v>2275</v>
      </c>
      <c r="P887" s="205"/>
      <c r="Q887" s="205"/>
      <c r="R887" s="205"/>
      <c r="S887" s="206"/>
    </row>
    <row r="888" spans="1:19" ht="29.1" customHeight="1">
      <c r="A888" s="166">
        <v>884</v>
      </c>
      <c r="B888" s="206"/>
      <c r="C888" s="206"/>
      <c r="D888" s="206"/>
      <c r="E888" s="206"/>
      <c r="F888" s="166" t="s">
        <v>3226</v>
      </c>
      <c r="G888" s="206" t="s">
        <v>3218</v>
      </c>
      <c r="H888" s="158" t="s">
        <v>1093</v>
      </c>
      <c r="I888" s="155" t="s">
        <v>166</v>
      </c>
      <c r="J888" s="201">
        <v>473.2</v>
      </c>
      <c r="K888" s="202">
        <v>82</v>
      </c>
      <c r="L888" s="199">
        <v>1610</v>
      </c>
      <c r="M888" s="199">
        <f t="shared" si="13"/>
        <v>132020</v>
      </c>
      <c r="N888" s="157" t="s">
        <v>1821</v>
      </c>
      <c r="O888" s="157">
        <v>0</v>
      </c>
      <c r="P888" s="205"/>
      <c r="Q888" s="205"/>
      <c r="R888" s="205"/>
      <c r="S888" s="206"/>
    </row>
    <row r="889" spans="1:19" ht="29.1" customHeight="1">
      <c r="A889" s="166">
        <v>885</v>
      </c>
      <c r="B889" s="206"/>
      <c r="C889" s="206"/>
      <c r="D889" s="206"/>
      <c r="E889" s="206"/>
      <c r="F889" s="166" t="s">
        <v>3226</v>
      </c>
      <c r="G889" s="206" t="s">
        <v>3218</v>
      </c>
      <c r="H889" s="158" t="s">
        <v>1092</v>
      </c>
      <c r="I889" s="155" t="s">
        <v>119</v>
      </c>
      <c r="J889" s="201">
        <v>398.2</v>
      </c>
      <c r="K889" s="202">
        <v>102</v>
      </c>
      <c r="L889" s="199">
        <v>1610</v>
      </c>
      <c r="M889" s="199">
        <f t="shared" si="13"/>
        <v>164220</v>
      </c>
      <c r="N889" s="157" t="s">
        <v>1821</v>
      </c>
      <c r="O889" s="157">
        <v>0</v>
      </c>
      <c r="P889" s="205"/>
      <c r="Q889" s="205"/>
      <c r="R889" s="205"/>
      <c r="S889" s="206"/>
    </row>
    <row r="890" spans="1:19" ht="29.1" customHeight="1">
      <c r="A890" s="166">
        <v>886</v>
      </c>
      <c r="B890" s="206"/>
      <c r="C890" s="206"/>
      <c r="D890" s="206"/>
      <c r="E890" s="206"/>
      <c r="F890" s="166" t="s">
        <v>3226</v>
      </c>
      <c r="G890" s="206" t="s">
        <v>3218</v>
      </c>
      <c r="H890" s="158" t="s">
        <v>1015</v>
      </c>
      <c r="I890" s="155" t="s">
        <v>119</v>
      </c>
      <c r="J890" s="201">
        <v>15</v>
      </c>
      <c r="K890" s="201">
        <v>15</v>
      </c>
      <c r="L890" s="128">
        <v>1450</v>
      </c>
      <c r="M890" s="199">
        <f t="shared" si="13"/>
        <v>21750</v>
      </c>
      <c r="N890" s="157" t="s">
        <v>3191</v>
      </c>
      <c r="O890" s="157">
        <v>0</v>
      </c>
      <c r="P890" s="205"/>
      <c r="Q890" s="205"/>
      <c r="R890" s="205"/>
      <c r="S890" s="206"/>
    </row>
    <row r="891" spans="1:19" ht="29.1" customHeight="1">
      <c r="A891" s="166">
        <v>887</v>
      </c>
      <c r="B891" s="206"/>
      <c r="C891" s="206"/>
      <c r="D891" s="206"/>
      <c r="E891" s="206"/>
      <c r="F891" s="166" t="s">
        <v>3226</v>
      </c>
      <c r="G891" s="206" t="s">
        <v>3218</v>
      </c>
      <c r="H891" s="158" t="s">
        <v>3127</v>
      </c>
      <c r="I891" s="155" t="s">
        <v>1</v>
      </c>
      <c r="J891" s="201">
        <v>4583.1000000000004</v>
      </c>
      <c r="K891" s="202">
        <v>396</v>
      </c>
      <c r="L891" s="199">
        <v>4900</v>
      </c>
      <c r="M891" s="199">
        <f t="shared" si="13"/>
        <v>1940400</v>
      </c>
      <c r="N891" s="157" t="s">
        <v>2256</v>
      </c>
      <c r="O891" s="157" t="s">
        <v>3741</v>
      </c>
      <c r="P891" s="205"/>
      <c r="Q891" s="205"/>
      <c r="R891" s="205"/>
      <c r="S891" s="206"/>
    </row>
    <row r="892" spans="1:19" ht="29.1" customHeight="1">
      <c r="A892" s="166">
        <v>888</v>
      </c>
      <c r="B892" s="206"/>
      <c r="C892" s="206"/>
      <c r="D892" s="206"/>
      <c r="E892" s="206"/>
      <c r="F892" s="166" t="s">
        <v>3226</v>
      </c>
      <c r="G892" s="206" t="s">
        <v>3218</v>
      </c>
      <c r="H892" s="158" t="s">
        <v>1014</v>
      </c>
      <c r="I892" s="155" t="s">
        <v>54</v>
      </c>
      <c r="J892" s="201">
        <v>34</v>
      </c>
      <c r="K892" s="201">
        <v>34</v>
      </c>
      <c r="L892" s="128">
        <v>1450</v>
      </c>
      <c r="M892" s="199">
        <f t="shared" si="13"/>
        <v>49300</v>
      </c>
      <c r="N892" s="157" t="s">
        <v>3191</v>
      </c>
      <c r="O892" s="157">
        <v>0</v>
      </c>
      <c r="P892" s="205"/>
      <c r="Q892" s="205"/>
      <c r="R892" s="205"/>
      <c r="S892" s="206"/>
    </row>
    <row r="893" spans="1:19" ht="29.1" customHeight="1">
      <c r="A893" s="166">
        <v>889</v>
      </c>
      <c r="B893" s="206"/>
      <c r="C893" s="206"/>
      <c r="D893" s="206"/>
      <c r="E893" s="206"/>
      <c r="F893" s="166" t="s">
        <v>3226</v>
      </c>
      <c r="G893" s="206" t="s">
        <v>3218</v>
      </c>
      <c r="H893" s="158" t="s">
        <v>1013</v>
      </c>
      <c r="I893" s="155" t="s">
        <v>54</v>
      </c>
      <c r="J893" s="201">
        <v>46</v>
      </c>
      <c r="K893" s="201">
        <v>46</v>
      </c>
      <c r="L893" s="128">
        <v>1450</v>
      </c>
      <c r="M893" s="199">
        <f t="shared" si="13"/>
        <v>66700</v>
      </c>
      <c r="N893" s="157" t="s">
        <v>3191</v>
      </c>
      <c r="O893" s="157">
        <v>0</v>
      </c>
      <c r="P893" s="205"/>
      <c r="Q893" s="205"/>
      <c r="R893" s="205"/>
      <c r="S893" s="206"/>
    </row>
    <row r="894" spans="1:19" ht="29.1" customHeight="1">
      <c r="A894" s="166">
        <v>890</v>
      </c>
      <c r="B894" s="206"/>
      <c r="C894" s="206"/>
      <c r="D894" s="206"/>
      <c r="E894" s="206"/>
      <c r="F894" s="166" t="s">
        <v>3226</v>
      </c>
      <c r="G894" s="206" t="s">
        <v>3218</v>
      </c>
      <c r="H894" s="158" t="s">
        <v>1090</v>
      </c>
      <c r="I894" s="155" t="s">
        <v>166</v>
      </c>
      <c r="J894" s="201">
        <v>1122.9000000000001</v>
      </c>
      <c r="K894" s="202">
        <v>105</v>
      </c>
      <c r="L894" s="199">
        <v>1610</v>
      </c>
      <c r="M894" s="199">
        <f t="shared" si="13"/>
        <v>169050</v>
      </c>
      <c r="N894" s="157" t="s">
        <v>1821</v>
      </c>
      <c r="O894" s="157">
        <v>0</v>
      </c>
      <c r="P894" s="205"/>
      <c r="Q894" s="205"/>
      <c r="R894" s="205"/>
      <c r="S894" s="206"/>
    </row>
    <row r="895" spans="1:19" ht="29.1" customHeight="1">
      <c r="A895" s="166">
        <v>891</v>
      </c>
      <c r="B895" s="206"/>
      <c r="C895" s="206"/>
      <c r="D895" s="206"/>
      <c r="E895" s="206"/>
      <c r="F895" s="166" t="s">
        <v>3226</v>
      </c>
      <c r="G895" s="206" t="s">
        <v>3218</v>
      </c>
      <c r="H895" s="158" t="s">
        <v>1089</v>
      </c>
      <c r="I895" s="155" t="s">
        <v>55</v>
      </c>
      <c r="J895" s="201">
        <v>1280.0999999999999</v>
      </c>
      <c r="K895" s="202">
        <v>124</v>
      </c>
      <c r="L895" s="199">
        <v>4900</v>
      </c>
      <c r="M895" s="199">
        <f t="shared" si="13"/>
        <v>607600</v>
      </c>
      <c r="N895" s="157" t="s">
        <v>2253</v>
      </c>
      <c r="O895" s="157" t="s">
        <v>3743</v>
      </c>
      <c r="P895" s="205"/>
      <c r="Q895" s="205"/>
      <c r="R895" s="205"/>
      <c r="S895" s="206"/>
    </row>
    <row r="896" spans="1:19" ht="29.1" customHeight="1">
      <c r="A896" s="166">
        <v>892</v>
      </c>
      <c r="B896" s="206"/>
      <c r="C896" s="206"/>
      <c r="D896" s="206"/>
      <c r="E896" s="206"/>
      <c r="F896" s="166" t="s">
        <v>3226</v>
      </c>
      <c r="G896" s="206" t="s">
        <v>3218</v>
      </c>
      <c r="H896" s="158" t="s">
        <v>1088</v>
      </c>
      <c r="I896" s="155" t="s">
        <v>55</v>
      </c>
      <c r="J896" s="201">
        <v>2145.5</v>
      </c>
      <c r="K896" s="202">
        <v>268</v>
      </c>
      <c r="L896" s="199">
        <v>4900</v>
      </c>
      <c r="M896" s="199">
        <f t="shared" si="13"/>
        <v>1313200</v>
      </c>
      <c r="N896" s="157" t="s">
        <v>2128</v>
      </c>
      <c r="O896" s="157">
        <v>919</v>
      </c>
      <c r="P896" s="205"/>
      <c r="Q896" s="205"/>
      <c r="R896" s="205"/>
      <c r="S896" s="206"/>
    </row>
    <row r="897" spans="1:19" ht="29.1" customHeight="1">
      <c r="A897" s="166">
        <v>893</v>
      </c>
      <c r="B897" s="206"/>
      <c r="C897" s="206"/>
      <c r="D897" s="206"/>
      <c r="E897" s="206"/>
      <c r="F897" s="166" t="s">
        <v>3226</v>
      </c>
      <c r="G897" s="206" t="s">
        <v>3218</v>
      </c>
      <c r="H897" s="158" t="s">
        <v>1016</v>
      </c>
      <c r="I897" s="155" t="s">
        <v>119</v>
      </c>
      <c r="J897" s="201">
        <v>33</v>
      </c>
      <c r="K897" s="201">
        <v>33</v>
      </c>
      <c r="L897" s="128">
        <v>1510</v>
      </c>
      <c r="M897" s="199">
        <f t="shared" si="13"/>
        <v>49830</v>
      </c>
      <c r="N897" s="157" t="s">
        <v>2257</v>
      </c>
      <c r="O897" s="157" t="s">
        <v>3738</v>
      </c>
      <c r="P897" s="205"/>
      <c r="Q897" s="205"/>
      <c r="R897" s="205"/>
      <c r="S897" s="206"/>
    </row>
    <row r="898" spans="1:19" ht="29.1" customHeight="1">
      <c r="A898" s="166">
        <v>894</v>
      </c>
      <c r="B898" s="206"/>
      <c r="C898" s="206"/>
      <c r="D898" s="206"/>
      <c r="E898" s="206"/>
      <c r="F898" s="166" t="s">
        <v>3226</v>
      </c>
      <c r="G898" s="206" t="s">
        <v>3218</v>
      </c>
      <c r="H898" s="158" t="s">
        <v>1087</v>
      </c>
      <c r="I898" s="155" t="s">
        <v>55</v>
      </c>
      <c r="J898" s="201">
        <v>2916</v>
      </c>
      <c r="K898" s="202">
        <v>170</v>
      </c>
      <c r="L898" s="199">
        <v>4260</v>
      </c>
      <c r="M898" s="199">
        <f t="shared" si="13"/>
        <v>724200</v>
      </c>
      <c r="N898" s="157" t="s">
        <v>2194</v>
      </c>
      <c r="O898" s="157" t="s">
        <v>3669</v>
      </c>
      <c r="P898" s="205"/>
      <c r="Q898" s="205"/>
      <c r="R898" s="205"/>
      <c r="S898" s="206"/>
    </row>
    <row r="899" spans="1:19" ht="29.1" customHeight="1">
      <c r="A899" s="166">
        <v>895</v>
      </c>
      <c r="B899" s="206"/>
      <c r="C899" s="206"/>
      <c r="D899" s="206"/>
      <c r="E899" s="206"/>
      <c r="F899" s="166" t="s">
        <v>3226</v>
      </c>
      <c r="G899" s="206" t="s">
        <v>3218</v>
      </c>
      <c r="H899" s="158" t="s">
        <v>1115</v>
      </c>
      <c r="I899" s="155" t="s">
        <v>166</v>
      </c>
      <c r="J899" s="201">
        <v>833.8</v>
      </c>
      <c r="K899" s="201">
        <v>833.8</v>
      </c>
      <c r="L899" s="128">
        <v>1610</v>
      </c>
      <c r="M899" s="199">
        <f t="shared" si="13"/>
        <v>1342418</v>
      </c>
      <c r="N899" s="157" t="s">
        <v>1821</v>
      </c>
      <c r="O899" s="157">
        <v>0</v>
      </c>
      <c r="P899" s="205"/>
      <c r="Q899" s="205"/>
      <c r="R899" s="205"/>
      <c r="S899" s="206"/>
    </row>
    <row r="900" spans="1:19" ht="29.1" customHeight="1">
      <c r="A900" s="166">
        <v>896</v>
      </c>
      <c r="B900" s="206"/>
      <c r="C900" s="206"/>
      <c r="D900" s="206"/>
      <c r="E900" s="206"/>
      <c r="F900" s="166" t="s">
        <v>3226</v>
      </c>
      <c r="G900" s="206" t="s">
        <v>3218</v>
      </c>
      <c r="H900" s="158" t="s">
        <v>1064</v>
      </c>
      <c r="I900" s="155" t="s">
        <v>119</v>
      </c>
      <c r="J900" s="201">
        <v>137</v>
      </c>
      <c r="K900" s="201">
        <v>137</v>
      </c>
      <c r="L900" s="128">
        <v>1510</v>
      </c>
      <c r="M900" s="199">
        <f t="shared" si="13"/>
        <v>206870</v>
      </c>
      <c r="N900" s="157" t="s">
        <v>3191</v>
      </c>
      <c r="O900" s="157">
        <v>0</v>
      </c>
      <c r="P900" s="205"/>
      <c r="Q900" s="205"/>
      <c r="R900" s="205"/>
      <c r="S900" s="206"/>
    </row>
    <row r="901" spans="1:19" ht="29.1" customHeight="1">
      <c r="A901" s="166">
        <v>897</v>
      </c>
      <c r="B901" s="206"/>
      <c r="C901" s="206"/>
      <c r="D901" s="206"/>
      <c r="E901" s="206"/>
      <c r="F901" s="166" t="s">
        <v>3226</v>
      </c>
      <c r="G901" s="206" t="s">
        <v>3218</v>
      </c>
      <c r="H901" s="158" t="s">
        <v>1011</v>
      </c>
      <c r="I901" s="155" t="s">
        <v>54</v>
      </c>
      <c r="J901" s="201">
        <v>132</v>
      </c>
      <c r="K901" s="201">
        <v>132</v>
      </c>
      <c r="L901" s="128">
        <v>1510</v>
      </c>
      <c r="M901" s="199">
        <f t="shared" ref="M901:M964" si="14">K901*L901</f>
        <v>199320</v>
      </c>
      <c r="N901" s="157" t="s">
        <v>3191</v>
      </c>
      <c r="O901" s="157">
        <v>0</v>
      </c>
      <c r="P901" s="205"/>
      <c r="Q901" s="205"/>
      <c r="R901" s="205"/>
      <c r="S901" s="206"/>
    </row>
    <row r="902" spans="1:19" ht="29.1" customHeight="1">
      <c r="A902" s="166">
        <v>898</v>
      </c>
      <c r="B902" s="206"/>
      <c r="C902" s="206"/>
      <c r="D902" s="206"/>
      <c r="E902" s="206"/>
      <c r="F902" s="166" t="s">
        <v>3226</v>
      </c>
      <c r="G902" s="206" t="s">
        <v>3218</v>
      </c>
      <c r="H902" s="158" t="s">
        <v>1091</v>
      </c>
      <c r="I902" s="155" t="s">
        <v>55</v>
      </c>
      <c r="J902" s="201">
        <v>416</v>
      </c>
      <c r="K902" s="202">
        <v>33</v>
      </c>
      <c r="L902" s="199">
        <v>4900</v>
      </c>
      <c r="M902" s="199">
        <f t="shared" si="14"/>
        <v>161700</v>
      </c>
      <c r="N902" s="157" t="s">
        <v>2194</v>
      </c>
      <c r="O902" s="157" t="s">
        <v>3669</v>
      </c>
      <c r="P902" s="205"/>
      <c r="Q902" s="205"/>
      <c r="R902" s="205"/>
      <c r="S902" s="206"/>
    </row>
    <row r="903" spans="1:19" ht="29.1" customHeight="1">
      <c r="A903" s="166">
        <v>899</v>
      </c>
      <c r="B903" s="206"/>
      <c r="C903" s="206"/>
      <c r="D903" s="206"/>
      <c r="E903" s="206"/>
      <c r="F903" s="166" t="s">
        <v>3226</v>
      </c>
      <c r="G903" s="206" t="s">
        <v>3218</v>
      </c>
      <c r="H903" s="158" t="s">
        <v>1086</v>
      </c>
      <c r="I903" s="155" t="s">
        <v>55</v>
      </c>
      <c r="J903" s="201">
        <v>3489.7</v>
      </c>
      <c r="K903" s="202">
        <v>497</v>
      </c>
      <c r="L903" s="199">
        <v>4410</v>
      </c>
      <c r="M903" s="199">
        <f t="shared" si="14"/>
        <v>2191770</v>
      </c>
      <c r="N903" s="157" t="s">
        <v>2269</v>
      </c>
      <c r="O903" s="157" t="s">
        <v>3738</v>
      </c>
      <c r="P903" s="205"/>
      <c r="Q903" s="205"/>
      <c r="R903" s="205"/>
      <c r="S903" s="206"/>
    </row>
    <row r="904" spans="1:19" ht="29.1" customHeight="1">
      <c r="A904" s="166">
        <v>900</v>
      </c>
      <c r="B904" s="206"/>
      <c r="C904" s="206"/>
      <c r="D904" s="206"/>
      <c r="E904" s="206"/>
      <c r="F904" s="166" t="s">
        <v>3226</v>
      </c>
      <c r="G904" s="206" t="s">
        <v>3218</v>
      </c>
      <c r="H904" s="158" t="s">
        <v>1085</v>
      </c>
      <c r="I904" s="155" t="s">
        <v>166</v>
      </c>
      <c r="J904" s="201">
        <v>495</v>
      </c>
      <c r="K904" s="202">
        <v>89</v>
      </c>
      <c r="L904" s="199">
        <v>1220</v>
      </c>
      <c r="M904" s="199">
        <f t="shared" si="14"/>
        <v>108580</v>
      </c>
      <c r="N904" s="157" t="s">
        <v>1821</v>
      </c>
      <c r="O904" s="157">
        <v>0</v>
      </c>
      <c r="P904" s="205"/>
      <c r="Q904" s="205"/>
      <c r="R904" s="205"/>
      <c r="S904" s="206"/>
    </row>
    <row r="905" spans="1:19" ht="29.1" customHeight="1">
      <c r="A905" s="166">
        <v>901</v>
      </c>
      <c r="B905" s="206"/>
      <c r="C905" s="206"/>
      <c r="D905" s="206"/>
      <c r="E905" s="206"/>
      <c r="F905" s="166" t="s">
        <v>3226</v>
      </c>
      <c r="G905" s="206" t="s">
        <v>3218</v>
      </c>
      <c r="H905" s="158" t="s">
        <v>1009</v>
      </c>
      <c r="I905" s="155" t="s">
        <v>54</v>
      </c>
      <c r="J905" s="201">
        <v>122</v>
      </c>
      <c r="K905" s="201">
        <v>122</v>
      </c>
      <c r="L905" s="128">
        <v>2170</v>
      </c>
      <c r="M905" s="199">
        <f t="shared" si="14"/>
        <v>264740</v>
      </c>
      <c r="N905" s="157" t="s">
        <v>3191</v>
      </c>
      <c r="O905" s="157">
        <v>0</v>
      </c>
      <c r="P905" s="205"/>
      <c r="Q905" s="205"/>
      <c r="R905" s="205"/>
      <c r="S905" s="206"/>
    </row>
    <row r="906" spans="1:19" ht="29.1" customHeight="1">
      <c r="A906" s="166">
        <v>902</v>
      </c>
      <c r="B906" s="206"/>
      <c r="C906" s="206"/>
      <c r="D906" s="206"/>
      <c r="E906" s="206"/>
      <c r="F906" s="166" t="s">
        <v>3226</v>
      </c>
      <c r="G906" s="206" t="s">
        <v>3218</v>
      </c>
      <c r="H906" s="158" t="s">
        <v>1084</v>
      </c>
      <c r="I906" s="155" t="s">
        <v>55</v>
      </c>
      <c r="J906" s="201">
        <v>3069.9</v>
      </c>
      <c r="K906" s="202">
        <v>486</v>
      </c>
      <c r="L906" s="199">
        <v>3930</v>
      </c>
      <c r="M906" s="199">
        <f t="shared" si="14"/>
        <v>1909980</v>
      </c>
      <c r="N906" s="157" t="s">
        <v>2287</v>
      </c>
      <c r="O906" s="157" t="s">
        <v>2288</v>
      </c>
      <c r="P906" s="205"/>
      <c r="Q906" s="205"/>
      <c r="R906" s="205"/>
      <c r="S906" s="206"/>
    </row>
    <row r="907" spans="1:19" ht="29.1" customHeight="1">
      <c r="A907" s="166">
        <v>903</v>
      </c>
      <c r="B907" s="206"/>
      <c r="C907" s="206"/>
      <c r="D907" s="206"/>
      <c r="E907" s="206"/>
      <c r="F907" s="166" t="s">
        <v>3226</v>
      </c>
      <c r="G907" s="206" t="s">
        <v>3218</v>
      </c>
      <c r="H907" s="158" t="s">
        <v>1083</v>
      </c>
      <c r="I907" s="155" t="s">
        <v>55</v>
      </c>
      <c r="J907" s="201">
        <v>2865.1</v>
      </c>
      <c r="K907" s="202">
        <v>426</v>
      </c>
      <c r="L907" s="199">
        <v>3860</v>
      </c>
      <c r="M907" s="199">
        <f t="shared" si="14"/>
        <v>1644360</v>
      </c>
      <c r="N907" s="157" t="s">
        <v>2285</v>
      </c>
      <c r="O907" s="157" t="s">
        <v>2286</v>
      </c>
      <c r="P907" s="205"/>
      <c r="Q907" s="205"/>
      <c r="R907" s="205"/>
      <c r="S907" s="206"/>
    </row>
    <row r="908" spans="1:19" ht="29.1" customHeight="1">
      <c r="A908" s="166">
        <v>904</v>
      </c>
      <c r="B908" s="206"/>
      <c r="C908" s="206"/>
      <c r="D908" s="206"/>
      <c r="E908" s="206"/>
      <c r="F908" s="166" t="s">
        <v>3226</v>
      </c>
      <c r="G908" s="206" t="s">
        <v>3218</v>
      </c>
      <c r="H908" s="158" t="s">
        <v>1008</v>
      </c>
      <c r="I908" s="155" t="s">
        <v>55</v>
      </c>
      <c r="J908" s="201">
        <v>424</v>
      </c>
      <c r="K908" s="201">
        <v>424</v>
      </c>
      <c r="L908" s="128">
        <v>102</v>
      </c>
      <c r="M908" s="199">
        <f t="shared" si="14"/>
        <v>43248</v>
      </c>
      <c r="N908" s="157" t="s">
        <v>3191</v>
      </c>
      <c r="O908" s="157">
        <v>0</v>
      </c>
      <c r="P908" s="205"/>
      <c r="Q908" s="205"/>
      <c r="R908" s="205"/>
      <c r="S908" s="206"/>
    </row>
    <row r="909" spans="1:19" ht="29.1" customHeight="1">
      <c r="A909" s="166">
        <v>905</v>
      </c>
      <c r="B909" s="206"/>
      <c r="C909" s="206"/>
      <c r="D909" s="206"/>
      <c r="E909" s="206"/>
      <c r="F909" s="166" t="s">
        <v>3226</v>
      </c>
      <c r="G909" s="206" t="s">
        <v>3218</v>
      </c>
      <c r="H909" s="158" t="s">
        <v>1082</v>
      </c>
      <c r="I909" s="155" t="s">
        <v>55</v>
      </c>
      <c r="J909" s="201">
        <v>2407.8000000000002</v>
      </c>
      <c r="K909" s="202">
        <v>340</v>
      </c>
      <c r="L909" s="199">
        <v>3860</v>
      </c>
      <c r="M909" s="199">
        <f t="shared" si="14"/>
        <v>1312400</v>
      </c>
      <c r="N909" s="157" t="s">
        <v>2218</v>
      </c>
      <c r="O909" s="157" t="s">
        <v>3671</v>
      </c>
      <c r="P909" s="205"/>
      <c r="Q909" s="205"/>
      <c r="R909" s="205"/>
      <c r="S909" s="206"/>
    </row>
    <row r="910" spans="1:19" ht="29.1" customHeight="1">
      <c r="A910" s="166">
        <v>906</v>
      </c>
      <c r="B910" s="206"/>
      <c r="C910" s="206"/>
      <c r="D910" s="206"/>
      <c r="E910" s="206"/>
      <c r="F910" s="166" t="s">
        <v>3226</v>
      </c>
      <c r="G910" s="206" t="s">
        <v>3218</v>
      </c>
      <c r="H910" s="158" t="s">
        <v>1007</v>
      </c>
      <c r="I910" s="155" t="s">
        <v>55</v>
      </c>
      <c r="J910" s="201">
        <v>307</v>
      </c>
      <c r="K910" s="201">
        <v>307</v>
      </c>
      <c r="L910" s="128">
        <v>102</v>
      </c>
      <c r="M910" s="199">
        <f t="shared" si="14"/>
        <v>31314</v>
      </c>
      <c r="N910" s="157" t="s">
        <v>3191</v>
      </c>
      <c r="O910" s="157">
        <v>0</v>
      </c>
      <c r="P910" s="205"/>
      <c r="Q910" s="205"/>
      <c r="R910" s="205"/>
      <c r="S910" s="206"/>
    </row>
    <row r="911" spans="1:19" ht="29.1" customHeight="1">
      <c r="A911" s="166">
        <v>907</v>
      </c>
      <c r="B911" s="206"/>
      <c r="C911" s="206"/>
      <c r="D911" s="206"/>
      <c r="E911" s="206"/>
      <c r="F911" s="166" t="s">
        <v>3226</v>
      </c>
      <c r="G911" s="206" t="s">
        <v>3218</v>
      </c>
      <c r="H911" s="158" t="s">
        <v>1081</v>
      </c>
      <c r="I911" s="155" t="s">
        <v>55</v>
      </c>
      <c r="J911" s="201">
        <v>1199.3</v>
      </c>
      <c r="K911" s="202">
        <v>184</v>
      </c>
      <c r="L911" s="199">
        <v>3860</v>
      </c>
      <c r="M911" s="199">
        <f t="shared" si="14"/>
        <v>710240</v>
      </c>
      <c r="N911" s="157" t="s">
        <v>2283</v>
      </c>
      <c r="O911" s="157" t="s">
        <v>2284</v>
      </c>
      <c r="P911" s="205"/>
      <c r="Q911" s="205"/>
      <c r="R911" s="205"/>
      <c r="S911" s="206"/>
    </row>
    <row r="912" spans="1:19" ht="29.1" customHeight="1">
      <c r="A912" s="166">
        <v>908</v>
      </c>
      <c r="B912" s="206"/>
      <c r="C912" s="206"/>
      <c r="D912" s="206"/>
      <c r="E912" s="206"/>
      <c r="F912" s="166" t="s">
        <v>3226</v>
      </c>
      <c r="G912" s="206" t="s">
        <v>3218</v>
      </c>
      <c r="H912" s="158" t="s">
        <v>1006</v>
      </c>
      <c r="I912" s="155" t="s">
        <v>55</v>
      </c>
      <c r="J912" s="201">
        <v>61</v>
      </c>
      <c r="K912" s="201">
        <v>61</v>
      </c>
      <c r="L912" s="128">
        <v>102</v>
      </c>
      <c r="M912" s="199">
        <f t="shared" si="14"/>
        <v>6222</v>
      </c>
      <c r="N912" s="157" t="s">
        <v>3191</v>
      </c>
      <c r="O912" s="157">
        <v>0</v>
      </c>
      <c r="P912" s="205"/>
      <c r="Q912" s="205"/>
      <c r="R912" s="205"/>
      <c r="S912" s="206"/>
    </row>
    <row r="913" spans="1:19" ht="29.1" customHeight="1">
      <c r="A913" s="166">
        <v>909</v>
      </c>
      <c r="B913" s="206"/>
      <c r="C913" s="206"/>
      <c r="D913" s="206"/>
      <c r="E913" s="206"/>
      <c r="F913" s="166" t="s">
        <v>3226</v>
      </c>
      <c r="G913" s="206" t="s">
        <v>3218</v>
      </c>
      <c r="H913" s="158" t="s">
        <v>1080</v>
      </c>
      <c r="I913" s="155" t="s">
        <v>166</v>
      </c>
      <c r="J913" s="201">
        <v>229.6</v>
      </c>
      <c r="K913" s="202">
        <v>34</v>
      </c>
      <c r="L913" s="199">
        <v>1220</v>
      </c>
      <c r="M913" s="199">
        <f t="shared" si="14"/>
        <v>41480</v>
      </c>
      <c r="N913" s="157" t="s">
        <v>1821</v>
      </c>
      <c r="O913" s="157">
        <v>0</v>
      </c>
      <c r="P913" s="205"/>
      <c r="Q913" s="205"/>
      <c r="R913" s="205"/>
      <c r="S913" s="206"/>
    </row>
    <row r="914" spans="1:19" ht="29.1" customHeight="1">
      <c r="A914" s="166">
        <v>910</v>
      </c>
      <c r="B914" s="206"/>
      <c r="C914" s="206"/>
      <c r="D914" s="206"/>
      <c r="E914" s="206"/>
      <c r="F914" s="166" t="s">
        <v>3226</v>
      </c>
      <c r="G914" s="206" t="s">
        <v>3218</v>
      </c>
      <c r="H914" s="158" t="s">
        <v>1005</v>
      </c>
      <c r="I914" s="155" t="s">
        <v>109</v>
      </c>
      <c r="J914" s="201">
        <v>170</v>
      </c>
      <c r="K914" s="201">
        <v>170</v>
      </c>
      <c r="L914" s="128">
        <v>102</v>
      </c>
      <c r="M914" s="199">
        <f t="shared" si="14"/>
        <v>17340</v>
      </c>
      <c r="N914" s="157" t="s">
        <v>3191</v>
      </c>
      <c r="O914" s="157">
        <v>0</v>
      </c>
      <c r="P914" s="205"/>
      <c r="Q914" s="205"/>
      <c r="R914" s="205"/>
      <c r="S914" s="206"/>
    </row>
    <row r="915" spans="1:19" ht="29.1" customHeight="1">
      <c r="A915" s="166">
        <v>911</v>
      </c>
      <c r="B915" s="206"/>
      <c r="C915" s="206"/>
      <c r="D915" s="206"/>
      <c r="E915" s="206"/>
      <c r="F915" s="166" t="s">
        <v>3226</v>
      </c>
      <c r="G915" s="206" t="s">
        <v>3218</v>
      </c>
      <c r="H915" s="158" t="s">
        <v>1079</v>
      </c>
      <c r="I915" s="155" t="s">
        <v>55</v>
      </c>
      <c r="J915" s="201">
        <v>1606.2</v>
      </c>
      <c r="K915" s="202">
        <v>307</v>
      </c>
      <c r="L915" s="199">
        <v>3930</v>
      </c>
      <c r="M915" s="199">
        <f t="shared" si="14"/>
        <v>1206510</v>
      </c>
      <c r="N915" s="157" t="s">
        <v>2281</v>
      </c>
      <c r="O915" s="157" t="s">
        <v>2282</v>
      </c>
      <c r="P915" s="205"/>
      <c r="Q915" s="205"/>
      <c r="R915" s="205"/>
      <c r="S915" s="206"/>
    </row>
    <row r="916" spans="1:19" ht="29.1" customHeight="1">
      <c r="A916" s="166">
        <v>912</v>
      </c>
      <c r="B916" s="206"/>
      <c r="C916" s="206"/>
      <c r="D916" s="206"/>
      <c r="E916" s="206"/>
      <c r="F916" s="166" t="s">
        <v>3226</v>
      </c>
      <c r="G916" s="206" t="s">
        <v>3218</v>
      </c>
      <c r="H916" s="158" t="s">
        <v>1078</v>
      </c>
      <c r="I916" s="155" t="s">
        <v>55</v>
      </c>
      <c r="J916" s="201">
        <v>2139.3000000000002</v>
      </c>
      <c r="K916" s="202">
        <v>369</v>
      </c>
      <c r="L916" s="199">
        <v>4080</v>
      </c>
      <c r="M916" s="199">
        <f t="shared" si="14"/>
        <v>1505520</v>
      </c>
      <c r="N916" s="157" t="s">
        <v>2126</v>
      </c>
      <c r="O916" s="157" t="s">
        <v>2127</v>
      </c>
      <c r="P916" s="205"/>
      <c r="Q916" s="205"/>
      <c r="R916" s="205"/>
      <c r="S916" s="206"/>
    </row>
    <row r="917" spans="1:19" ht="29.1" customHeight="1">
      <c r="A917" s="166">
        <v>913</v>
      </c>
      <c r="B917" s="206"/>
      <c r="C917" s="206"/>
      <c r="D917" s="206"/>
      <c r="E917" s="206"/>
      <c r="F917" s="166" t="s">
        <v>3226</v>
      </c>
      <c r="G917" s="206" t="s">
        <v>3218</v>
      </c>
      <c r="H917" s="158" t="s">
        <v>1077</v>
      </c>
      <c r="I917" s="155" t="s">
        <v>55</v>
      </c>
      <c r="J917" s="201">
        <v>2701.8</v>
      </c>
      <c r="K917" s="202">
        <v>469</v>
      </c>
      <c r="L917" s="199">
        <v>4090</v>
      </c>
      <c r="M917" s="199">
        <f t="shared" si="14"/>
        <v>1918210</v>
      </c>
      <c r="N917" s="157" t="s">
        <v>2126</v>
      </c>
      <c r="O917" s="157" t="s">
        <v>2127</v>
      </c>
      <c r="P917" s="205"/>
      <c r="Q917" s="205"/>
      <c r="R917" s="205"/>
      <c r="S917" s="206"/>
    </row>
    <row r="918" spans="1:19" ht="29.1" customHeight="1">
      <c r="A918" s="166">
        <v>914</v>
      </c>
      <c r="B918" s="206"/>
      <c r="C918" s="206"/>
      <c r="D918" s="206"/>
      <c r="E918" s="206"/>
      <c r="F918" s="166" t="s">
        <v>3226</v>
      </c>
      <c r="G918" s="206" t="s">
        <v>3218</v>
      </c>
      <c r="H918" s="158" t="s">
        <v>1076</v>
      </c>
      <c r="I918" s="155" t="s">
        <v>55</v>
      </c>
      <c r="J918" s="201">
        <v>3413.6</v>
      </c>
      <c r="K918" s="202">
        <v>626</v>
      </c>
      <c r="L918" s="199">
        <v>4020</v>
      </c>
      <c r="M918" s="199">
        <f t="shared" si="14"/>
        <v>2516520</v>
      </c>
      <c r="N918" s="157" t="s">
        <v>2254</v>
      </c>
      <c r="O918" s="157" t="s">
        <v>3673</v>
      </c>
      <c r="P918" s="205"/>
      <c r="Q918" s="205"/>
      <c r="R918" s="205"/>
      <c r="S918" s="206"/>
    </row>
    <row r="919" spans="1:19" ht="29.1" customHeight="1">
      <c r="A919" s="166">
        <v>915</v>
      </c>
      <c r="B919" s="206"/>
      <c r="C919" s="206"/>
      <c r="D919" s="206"/>
      <c r="E919" s="206"/>
      <c r="F919" s="166" t="s">
        <v>3226</v>
      </c>
      <c r="G919" s="206" t="s">
        <v>3218</v>
      </c>
      <c r="H919" s="158" t="s">
        <v>1075</v>
      </c>
      <c r="I919" s="155" t="s">
        <v>55</v>
      </c>
      <c r="J919" s="201">
        <v>3492</v>
      </c>
      <c r="K919" s="202">
        <v>761</v>
      </c>
      <c r="L919" s="199">
        <v>3920</v>
      </c>
      <c r="M919" s="199">
        <f t="shared" si="14"/>
        <v>2983120</v>
      </c>
      <c r="N919" s="157" t="s">
        <v>2254</v>
      </c>
      <c r="O919" s="157" t="s">
        <v>3673</v>
      </c>
      <c r="P919" s="205"/>
      <c r="Q919" s="205"/>
      <c r="R919" s="205"/>
      <c r="S919" s="206"/>
    </row>
    <row r="920" spans="1:19" ht="29.1" customHeight="1">
      <c r="A920" s="166">
        <v>916</v>
      </c>
      <c r="B920" s="206"/>
      <c r="C920" s="206"/>
      <c r="D920" s="206"/>
      <c r="E920" s="206"/>
      <c r="F920" s="166" t="s">
        <v>3226</v>
      </c>
      <c r="G920" s="206" t="s">
        <v>3218</v>
      </c>
      <c r="H920" s="158" t="s">
        <v>1074</v>
      </c>
      <c r="I920" s="155" t="s">
        <v>55</v>
      </c>
      <c r="J920" s="201">
        <v>1110.5</v>
      </c>
      <c r="K920" s="202">
        <v>345</v>
      </c>
      <c r="L920" s="199">
        <v>4050</v>
      </c>
      <c r="M920" s="199">
        <f t="shared" si="14"/>
        <v>1397250</v>
      </c>
      <c r="N920" s="157" t="s">
        <v>3180</v>
      </c>
      <c r="O920" s="157">
        <v>0</v>
      </c>
      <c r="P920" s="205"/>
      <c r="Q920" s="205"/>
      <c r="R920" s="205"/>
      <c r="S920" s="206"/>
    </row>
    <row r="921" spans="1:19" ht="29.1" customHeight="1">
      <c r="A921" s="166">
        <v>917</v>
      </c>
      <c r="B921" s="206"/>
      <c r="C921" s="206"/>
      <c r="D921" s="206"/>
      <c r="E921" s="206"/>
      <c r="F921" s="166" t="s">
        <v>3226</v>
      </c>
      <c r="G921" s="206" t="s">
        <v>3218</v>
      </c>
      <c r="H921" s="158" t="s">
        <v>998</v>
      </c>
      <c r="I921" s="155" t="s">
        <v>55</v>
      </c>
      <c r="J921" s="201">
        <v>159</v>
      </c>
      <c r="K921" s="201">
        <v>159</v>
      </c>
      <c r="L921" s="128">
        <v>2170</v>
      </c>
      <c r="M921" s="199">
        <f t="shared" si="14"/>
        <v>345030</v>
      </c>
      <c r="N921" s="157" t="s">
        <v>3191</v>
      </c>
      <c r="O921" s="157">
        <v>0</v>
      </c>
      <c r="P921" s="205"/>
      <c r="Q921" s="205"/>
      <c r="R921" s="205"/>
      <c r="S921" s="206"/>
    </row>
    <row r="922" spans="1:19" ht="29.1" customHeight="1">
      <c r="A922" s="166">
        <v>918</v>
      </c>
      <c r="B922" s="206"/>
      <c r="C922" s="206"/>
      <c r="D922" s="206"/>
      <c r="E922" s="206"/>
      <c r="F922" s="166" t="s">
        <v>3226</v>
      </c>
      <c r="G922" s="206" t="s">
        <v>3218</v>
      </c>
      <c r="H922" s="158" t="s">
        <v>1063</v>
      </c>
      <c r="I922" s="155" t="s">
        <v>119</v>
      </c>
      <c r="J922" s="201">
        <v>1119</v>
      </c>
      <c r="K922" s="202">
        <v>1001</v>
      </c>
      <c r="L922" s="199">
        <v>102</v>
      </c>
      <c r="M922" s="199">
        <f t="shared" si="14"/>
        <v>102102</v>
      </c>
      <c r="N922" s="157" t="s">
        <v>3191</v>
      </c>
      <c r="O922" s="157">
        <v>0</v>
      </c>
      <c r="P922" s="205"/>
      <c r="Q922" s="205"/>
      <c r="R922" s="205"/>
      <c r="S922" s="206"/>
    </row>
    <row r="923" spans="1:19" ht="29.1" customHeight="1">
      <c r="A923" s="166">
        <v>919</v>
      </c>
      <c r="B923" s="206"/>
      <c r="C923" s="206"/>
      <c r="D923" s="206"/>
      <c r="E923" s="206"/>
      <c r="F923" s="166" t="s">
        <v>3226</v>
      </c>
      <c r="G923" s="206" t="s">
        <v>3218</v>
      </c>
      <c r="H923" s="158" t="s">
        <v>999</v>
      </c>
      <c r="I923" s="155" t="s">
        <v>109</v>
      </c>
      <c r="J923" s="201">
        <v>35</v>
      </c>
      <c r="K923" s="201">
        <v>35</v>
      </c>
      <c r="L923" s="128">
        <v>2170</v>
      </c>
      <c r="M923" s="199">
        <f t="shared" si="14"/>
        <v>75950</v>
      </c>
      <c r="N923" s="157" t="s">
        <v>3191</v>
      </c>
      <c r="O923" s="157">
        <v>0</v>
      </c>
      <c r="P923" s="205"/>
      <c r="Q923" s="205"/>
      <c r="R923" s="205"/>
      <c r="S923" s="206"/>
    </row>
    <row r="924" spans="1:19" ht="29.1" customHeight="1">
      <c r="A924" s="166">
        <v>920</v>
      </c>
      <c r="B924" s="206"/>
      <c r="C924" s="206"/>
      <c r="D924" s="206"/>
      <c r="E924" s="206"/>
      <c r="F924" s="166" t="s">
        <v>3226</v>
      </c>
      <c r="G924" s="206" t="s">
        <v>3218</v>
      </c>
      <c r="H924" s="158" t="s">
        <v>1127</v>
      </c>
      <c r="I924" s="155" t="s">
        <v>109</v>
      </c>
      <c r="J924" s="201">
        <v>588</v>
      </c>
      <c r="K924" s="202">
        <v>32</v>
      </c>
      <c r="L924" s="199">
        <v>102</v>
      </c>
      <c r="M924" s="199">
        <f t="shared" si="14"/>
        <v>3264</v>
      </c>
      <c r="N924" s="157" t="s">
        <v>3191</v>
      </c>
      <c r="O924" s="157">
        <v>0</v>
      </c>
      <c r="P924" s="205"/>
      <c r="Q924" s="205"/>
      <c r="R924" s="205"/>
      <c r="S924" s="206"/>
    </row>
    <row r="925" spans="1:19" ht="29.1" customHeight="1">
      <c r="A925" s="166">
        <v>921</v>
      </c>
      <c r="B925" s="206"/>
      <c r="C925" s="206"/>
      <c r="D925" s="206"/>
      <c r="E925" s="206"/>
      <c r="F925" s="166" t="s">
        <v>3226</v>
      </c>
      <c r="G925" s="206" t="s">
        <v>3218</v>
      </c>
      <c r="H925" s="158" t="s">
        <v>996</v>
      </c>
      <c r="I925" s="155" t="s">
        <v>54</v>
      </c>
      <c r="J925" s="201">
        <v>60</v>
      </c>
      <c r="K925" s="201">
        <v>60</v>
      </c>
      <c r="L925" s="128">
        <v>2170</v>
      </c>
      <c r="M925" s="199">
        <f t="shared" si="14"/>
        <v>130200</v>
      </c>
      <c r="N925" s="157" t="s">
        <v>3191</v>
      </c>
      <c r="O925" s="157">
        <v>0</v>
      </c>
      <c r="P925" s="205"/>
      <c r="Q925" s="205"/>
      <c r="R925" s="205"/>
      <c r="S925" s="206"/>
    </row>
    <row r="926" spans="1:19" ht="29.1" customHeight="1">
      <c r="A926" s="166">
        <v>922</v>
      </c>
      <c r="B926" s="206"/>
      <c r="C926" s="206"/>
      <c r="D926" s="206"/>
      <c r="E926" s="206"/>
      <c r="F926" s="166" t="s">
        <v>3226</v>
      </c>
      <c r="G926" s="206" t="s">
        <v>3218</v>
      </c>
      <c r="H926" s="158" t="s">
        <v>997</v>
      </c>
      <c r="I926" s="155" t="s">
        <v>119</v>
      </c>
      <c r="J926" s="201">
        <v>212</v>
      </c>
      <c r="K926" s="202">
        <v>57</v>
      </c>
      <c r="L926" s="199">
        <v>2170</v>
      </c>
      <c r="M926" s="199">
        <f t="shared" si="14"/>
        <v>123690</v>
      </c>
      <c r="N926" s="157" t="s">
        <v>2247</v>
      </c>
      <c r="O926" s="157" t="s">
        <v>3663</v>
      </c>
      <c r="P926" s="205"/>
      <c r="Q926" s="205"/>
      <c r="R926" s="205"/>
      <c r="S926" s="206"/>
    </row>
    <row r="927" spans="1:19" ht="29.1" customHeight="1">
      <c r="A927" s="166">
        <v>923</v>
      </c>
      <c r="B927" s="206"/>
      <c r="C927" s="206"/>
      <c r="D927" s="206"/>
      <c r="E927" s="206"/>
      <c r="F927" s="166" t="s">
        <v>3226</v>
      </c>
      <c r="G927" s="206" t="s">
        <v>3218</v>
      </c>
      <c r="H927" s="158" t="s">
        <v>995</v>
      </c>
      <c r="I927" s="155" t="s">
        <v>54</v>
      </c>
      <c r="J927" s="201">
        <v>70</v>
      </c>
      <c r="K927" s="201">
        <v>70</v>
      </c>
      <c r="L927" s="128">
        <v>2170</v>
      </c>
      <c r="M927" s="199">
        <f t="shared" si="14"/>
        <v>151900</v>
      </c>
      <c r="N927" s="157" t="s">
        <v>3191</v>
      </c>
      <c r="O927" s="157">
        <v>0</v>
      </c>
      <c r="P927" s="205"/>
      <c r="Q927" s="205"/>
      <c r="R927" s="205"/>
      <c r="S927" s="206"/>
    </row>
    <row r="928" spans="1:19" ht="29.1" customHeight="1">
      <c r="A928" s="166">
        <v>924</v>
      </c>
      <c r="B928" s="206"/>
      <c r="C928" s="206"/>
      <c r="D928" s="206"/>
      <c r="E928" s="206"/>
      <c r="F928" s="166" t="s">
        <v>3226</v>
      </c>
      <c r="G928" s="206" t="s">
        <v>3218</v>
      </c>
      <c r="H928" s="158" t="s">
        <v>994</v>
      </c>
      <c r="I928" s="155" t="s">
        <v>119</v>
      </c>
      <c r="J928" s="201">
        <v>63</v>
      </c>
      <c r="K928" s="201">
        <v>63</v>
      </c>
      <c r="L928" s="128">
        <v>2170</v>
      </c>
      <c r="M928" s="199">
        <f t="shared" si="14"/>
        <v>136710</v>
      </c>
      <c r="N928" s="157" t="s">
        <v>3191</v>
      </c>
      <c r="O928" s="157">
        <v>0</v>
      </c>
      <c r="P928" s="205"/>
      <c r="Q928" s="205"/>
      <c r="R928" s="205"/>
      <c r="S928" s="206"/>
    </row>
    <row r="929" spans="1:19" ht="29.1" customHeight="1">
      <c r="A929" s="166">
        <v>925</v>
      </c>
      <c r="B929" s="206"/>
      <c r="C929" s="206"/>
      <c r="D929" s="206"/>
      <c r="E929" s="206"/>
      <c r="F929" s="166" t="s">
        <v>3226</v>
      </c>
      <c r="G929" s="206" t="s">
        <v>3218</v>
      </c>
      <c r="H929" s="158" t="s">
        <v>992</v>
      </c>
      <c r="I929" s="155" t="s">
        <v>119</v>
      </c>
      <c r="J929" s="201">
        <v>281</v>
      </c>
      <c r="K929" s="202">
        <v>55</v>
      </c>
      <c r="L929" s="199">
        <v>2170</v>
      </c>
      <c r="M929" s="199">
        <f t="shared" si="14"/>
        <v>119350</v>
      </c>
      <c r="N929" s="157" t="s">
        <v>1829</v>
      </c>
      <c r="O929" s="157" t="s">
        <v>3674</v>
      </c>
      <c r="P929" s="205"/>
      <c r="Q929" s="205"/>
      <c r="R929" s="205"/>
      <c r="S929" s="206"/>
    </row>
    <row r="930" spans="1:19" ht="29.1" customHeight="1">
      <c r="A930" s="166">
        <v>926</v>
      </c>
      <c r="B930" s="206"/>
      <c r="C930" s="206"/>
      <c r="D930" s="206"/>
      <c r="E930" s="206"/>
      <c r="F930" s="166" t="s">
        <v>3226</v>
      </c>
      <c r="G930" s="206" t="s">
        <v>3218</v>
      </c>
      <c r="H930" s="158" t="s">
        <v>993</v>
      </c>
      <c r="I930" s="155" t="s">
        <v>54</v>
      </c>
      <c r="J930" s="201">
        <v>73</v>
      </c>
      <c r="K930" s="201">
        <v>73</v>
      </c>
      <c r="L930" s="128">
        <v>2170</v>
      </c>
      <c r="M930" s="199">
        <f t="shared" si="14"/>
        <v>158410</v>
      </c>
      <c r="N930" s="157" t="s">
        <v>3191</v>
      </c>
      <c r="O930" s="157">
        <v>0</v>
      </c>
      <c r="P930" s="205"/>
      <c r="Q930" s="205"/>
      <c r="R930" s="205"/>
      <c r="S930" s="206"/>
    </row>
    <row r="931" spans="1:19" ht="29.1" customHeight="1">
      <c r="A931" s="166">
        <v>927</v>
      </c>
      <c r="B931" s="206"/>
      <c r="C931" s="206"/>
      <c r="D931" s="206"/>
      <c r="E931" s="206"/>
      <c r="F931" s="166" t="s">
        <v>3226</v>
      </c>
      <c r="G931" s="206" t="s">
        <v>3218</v>
      </c>
      <c r="H931" s="158" t="s">
        <v>3125</v>
      </c>
      <c r="I931" s="155" t="s">
        <v>3</v>
      </c>
      <c r="J931" s="201">
        <v>8512</v>
      </c>
      <c r="K931" s="202">
        <v>34</v>
      </c>
      <c r="L931" s="199">
        <v>102</v>
      </c>
      <c r="M931" s="199">
        <f t="shared" si="14"/>
        <v>3468</v>
      </c>
      <c r="N931" s="157" t="s">
        <v>3191</v>
      </c>
      <c r="O931" s="157">
        <v>0</v>
      </c>
      <c r="P931" s="205"/>
      <c r="Q931" s="205"/>
      <c r="R931" s="205"/>
      <c r="S931" s="206"/>
    </row>
    <row r="932" spans="1:19" ht="29.1" customHeight="1">
      <c r="A932" s="166">
        <v>928</v>
      </c>
      <c r="B932" s="206"/>
      <c r="C932" s="206"/>
      <c r="D932" s="206"/>
      <c r="E932" s="206"/>
      <c r="F932" s="166" t="s">
        <v>3226</v>
      </c>
      <c r="G932" s="206" t="s">
        <v>3218</v>
      </c>
      <c r="H932" s="158" t="s">
        <v>966</v>
      </c>
      <c r="I932" s="155" t="s">
        <v>54</v>
      </c>
      <c r="J932" s="201">
        <v>105</v>
      </c>
      <c r="K932" s="201">
        <v>105</v>
      </c>
      <c r="L932" s="128">
        <v>2170</v>
      </c>
      <c r="M932" s="199">
        <f t="shared" si="14"/>
        <v>227850</v>
      </c>
      <c r="N932" s="157" t="s">
        <v>3191</v>
      </c>
      <c r="O932" s="157">
        <v>0</v>
      </c>
      <c r="P932" s="205"/>
      <c r="Q932" s="205"/>
      <c r="R932" s="205"/>
      <c r="S932" s="206"/>
    </row>
    <row r="933" spans="1:19" ht="29.1" customHeight="1">
      <c r="A933" s="166">
        <v>929</v>
      </c>
      <c r="B933" s="206"/>
      <c r="C933" s="206"/>
      <c r="D933" s="206"/>
      <c r="E933" s="206"/>
      <c r="F933" s="166" t="s">
        <v>3226</v>
      </c>
      <c r="G933" s="206" t="s">
        <v>3218</v>
      </c>
      <c r="H933" s="158" t="s">
        <v>220</v>
      </c>
      <c r="I933" s="155" t="s">
        <v>119</v>
      </c>
      <c r="J933" s="201">
        <v>221</v>
      </c>
      <c r="K933" s="202">
        <v>44</v>
      </c>
      <c r="L933" s="199">
        <v>2170</v>
      </c>
      <c r="M933" s="199">
        <f t="shared" si="14"/>
        <v>95480</v>
      </c>
      <c r="N933" s="157" t="s">
        <v>2249</v>
      </c>
      <c r="O933" s="157" t="s">
        <v>3675</v>
      </c>
      <c r="P933" s="205"/>
      <c r="Q933" s="205"/>
      <c r="R933" s="205"/>
      <c r="S933" s="206"/>
    </row>
    <row r="934" spans="1:19" ht="29.1" customHeight="1">
      <c r="A934" s="166">
        <v>930</v>
      </c>
      <c r="B934" s="206"/>
      <c r="C934" s="206"/>
      <c r="D934" s="206"/>
      <c r="E934" s="206"/>
      <c r="F934" s="166" t="s">
        <v>3226</v>
      </c>
      <c r="G934" s="206" t="s">
        <v>3218</v>
      </c>
      <c r="H934" s="158" t="s">
        <v>967</v>
      </c>
      <c r="I934" s="155" t="s">
        <v>119</v>
      </c>
      <c r="J934" s="201">
        <v>317</v>
      </c>
      <c r="K934" s="202">
        <v>104</v>
      </c>
      <c r="L934" s="199">
        <v>2170</v>
      </c>
      <c r="M934" s="199">
        <f t="shared" si="14"/>
        <v>225680</v>
      </c>
      <c r="N934" s="157" t="s">
        <v>2216</v>
      </c>
      <c r="O934" s="157" t="s">
        <v>3676</v>
      </c>
      <c r="P934" s="205"/>
      <c r="Q934" s="205"/>
      <c r="R934" s="205"/>
      <c r="S934" s="206"/>
    </row>
    <row r="935" spans="1:19" ht="29.1" customHeight="1">
      <c r="A935" s="166">
        <v>931</v>
      </c>
      <c r="B935" s="206"/>
      <c r="C935" s="206"/>
      <c r="D935" s="206"/>
      <c r="E935" s="206"/>
      <c r="F935" s="166" t="s">
        <v>3226</v>
      </c>
      <c r="G935" s="206" t="s">
        <v>3218</v>
      </c>
      <c r="H935" s="158" t="s">
        <v>968</v>
      </c>
      <c r="I935" s="155" t="s">
        <v>54</v>
      </c>
      <c r="J935" s="201">
        <v>198</v>
      </c>
      <c r="K935" s="201">
        <v>198</v>
      </c>
      <c r="L935" s="128">
        <v>2170</v>
      </c>
      <c r="M935" s="199">
        <f t="shared" si="14"/>
        <v>429660</v>
      </c>
      <c r="N935" s="157" t="s">
        <v>3191</v>
      </c>
      <c r="O935" s="157">
        <v>0</v>
      </c>
      <c r="P935" s="205"/>
      <c r="Q935" s="205"/>
      <c r="R935" s="205"/>
      <c r="S935" s="206"/>
    </row>
    <row r="936" spans="1:19" ht="29.1" customHeight="1">
      <c r="A936" s="166">
        <v>932</v>
      </c>
      <c r="B936" s="206"/>
      <c r="C936" s="206"/>
      <c r="D936" s="206"/>
      <c r="E936" s="206"/>
      <c r="F936" s="166" t="s">
        <v>3226</v>
      </c>
      <c r="G936" s="206" t="s">
        <v>3218</v>
      </c>
      <c r="H936" s="158" t="s">
        <v>969</v>
      </c>
      <c r="I936" s="155" t="s">
        <v>54</v>
      </c>
      <c r="J936" s="201">
        <v>102</v>
      </c>
      <c r="K936" s="201">
        <v>102</v>
      </c>
      <c r="L936" s="128">
        <v>2170</v>
      </c>
      <c r="M936" s="199">
        <f t="shared" si="14"/>
        <v>221340</v>
      </c>
      <c r="N936" s="157" t="s">
        <v>3191</v>
      </c>
      <c r="O936" s="157">
        <v>0</v>
      </c>
      <c r="P936" s="205"/>
      <c r="Q936" s="205"/>
      <c r="R936" s="205"/>
      <c r="S936" s="206"/>
    </row>
    <row r="937" spans="1:19" ht="29.1" customHeight="1">
      <c r="A937" s="166">
        <v>933</v>
      </c>
      <c r="B937" s="206"/>
      <c r="C937" s="206"/>
      <c r="D937" s="206"/>
      <c r="E937" s="206"/>
      <c r="F937" s="166" t="s">
        <v>3226</v>
      </c>
      <c r="G937" s="206" t="s">
        <v>3218</v>
      </c>
      <c r="H937" s="158" t="s">
        <v>970</v>
      </c>
      <c r="I937" s="155" t="s">
        <v>119</v>
      </c>
      <c r="J937" s="201">
        <v>618</v>
      </c>
      <c r="K937" s="202">
        <v>74</v>
      </c>
      <c r="L937" s="199">
        <v>2170</v>
      </c>
      <c r="M937" s="199">
        <f t="shared" si="14"/>
        <v>160580</v>
      </c>
      <c r="N937" s="157" t="s">
        <v>3227</v>
      </c>
      <c r="O937" s="157">
        <v>0</v>
      </c>
      <c r="P937" s="205"/>
      <c r="Q937" s="205"/>
      <c r="R937" s="205"/>
      <c r="S937" s="206"/>
    </row>
    <row r="938" spans="1:19" ht="29.1" customHeight="1">
      <c r="A938" s="166">
        <v>934</v>
      </c>
      <c r="B938" s="206"/>
      <c r="C938" s="206"/>
      <c r="D938" s="206"/>
      <c r="E938" s="206"/>
      <c r="F938" s="166" t="s">
        <v>3226</v>
      </c>
      <c r="G938" s="206" t="s">
        <v>3218</v>
      </c>
      <c r="H938" s="158" t="s">
        <v>973</v>
      </c>
      <c r="I938" s="155" t="s">
        <v>55</v>
      </c>
      <c r="J938" s="201">
        <v>640</v>
      </c>
      <c r="K938" s="201">
        <v>640</v>
      </c>
      <c r="L938" s="128">
        <v>2170</v>
      </c>
      <c r="M938" s="199">
        <f t="shared" si="14"/>
        <v>1388800</v>
      </c>
      <c r="N938" s="157" t="s">
        <v>3191</v>
      </c>
      <c r="O938" s="157">
        <v>0</v>
      </c>
      <c r="P938" s="205"/>
      <c r="Q938" s="205"/>
      <c r="R938" s="205"/>
      <c r="S938" s="206"/>
    </row>
    <row r="939" spans="1:19" ht="29.1" customHeight="1">
      <c r="A939" s="166">
        <v>935</v>
      </c>
      <c r="B939" s="206"/>
      <c r="C939" s="206"/>
      <c r="D939" s="206"/>
      <c r="E939" s="206"/>
      <c r="F939" s="166" t="s">
        <v>3226</v>
      </c>
      <c r="G939" s="206" t="s">
        <v>3218</v>
      </c>
      <c r="H939" s="158" t="s">
        <v>971</v>
      </c>
      <c r="I939" s="155" t="s">
        <v>119</v>
      </c>
      <c r="J939" s="201">
        <v>114</v>
      </c>
      <c r="K939" s="202">
        <v>114</v>
      </c>
      <c r="L939" s="199">
        <v>2370</v>
      </c>
      <c r="M939" s="199">
        <f t="shared" si="14"/>
        <v>270180</v>
      </c>
      <c r="N939" s="157" t="s">
        <v>2142</v>
      </c>
      <c r="O939" s="157" t="s">
        <v>3663</v>
      </c>
      <c r="P939" s="205"/>
      <c r="Q939" s="205"/>
      <c r="R939" s="205"/>
      <c r="S939" s="206"/>
    </row>
    <row r="940" spans="1:19" ht="29.1" customHeight="1">
      <c r="A940" s="166">
        <v>936</v>
      </c>
      <c r="B940" s="206"/>
      <c r="C940" s="206"/>
      <c r="D940" s="206"/>
      <c r="E940" s="206"/>
      <c r="F940" s="166" t="s">
        <v>3226</v>
      </c>
      <c r="G940" s="206" t="s">
        <v>3218</v>
      </c>
      <c r="H940" s="158" t="s">
        <v>972</v>
      </c>
      <c r="I940" s="155" t="s">
        <v>119</v>
      </c>
      <c r="J940" s="201">
        <v>202</v>
      </c>
      <c r="K940" s="202">
        <v>202</v>
      </c>
      <c r="L940" s="199">
        <v>2570</v>
      </c>
      <c r="M940" s="199">
        <f t="shared" si="14"/>
        <v>519140</v>
      </c>
      <c r="N940" s="157" t="s">
        <v>2247</v>
      </c>
      <c r="O940" s="157" t="s">
        <v>3663</v>
      </c>
      <c r="P940" s="205"/>
      <c r="Q940" s="205"/>
      <c r="R940" s="205"/>
      <c r="S940" s="206"/>
    </row>
    <row r="941" spans="1:19" ht="29.1" customHeight="1">
      <c r="A941" s="166">
        <v>937</v>
      </c>
      <c r="B941" s="206"/>
      <c r="C941" s="206"/>
      <c r="D941" s="206"/>
      <c r="E941" s="206"/>
      <c r="F941" s="166" t="s">
        <v>3226</v>
      </c>
      <c r="G941" s="206" t="s">
        <v>3218</v>
      </c>
      <c r="H941" s="158" t="s">
        <v>1062</v>
      </c>
      <c r="I941" s="155" t="s">
        <v>119</v>
      </c>
      <c r="J941" s="201">
        <v>220</v>
      </c>
      <c r="K941" s="202">
        <v>128</v>
      </c>
      <c r="L941" s="199">
        <v>5440</v>
      </c>
      <c r="M941" s="199">
        <f t="shared" si="14"/>
        <v>696320</v>
      </c>
      <c r="N941" s="157" t="s">
        <v>3191</v>
      </c>
      <c r="O941" s="157">
        <v>0</v>
      </c>
      <c r="P941" s="205"/>
      <c r="Q941" s="205"/>
      <c r="R941" s="205"/>
      <c r="S941" s="206"/>
    </row>
    <row r="942" spans="1:19" ht="29.1" customHeight="1">
      <c r="A942" s="166">
        <v>938</v>
      </c>
      <c r="B942" s="206"/>
      <c r="C942" s="206"/>
      <c r="D942" s="206"/>
      <c r="E942" s="206"/>
      <c r="F942" s="166" t="s">
        <v>3226</v>
      </c>
      <c r="G942" s="206" t="s">
        <v>3218</v>
      </c>
      <c r="H942" s="158" t="s">
        <v>977</v>
      </c>
      <c r="I942" s="155" t="s">
        <v>55</v>
      </c>
      <c r="J942" s="201">
        <v>730</v>
      </c>
      <c r="K942" s="201">
        <v>730</v>
      </c>
      <c r="L942" s="128">
        <v>5440</v>
      </c>
      <c r="M942" s="199">
        <f t="shared" si="14"/>
        <v>3971200</v>
      </c>
      <c r="N942" s="157" t="s">
        <v>3191</v>
      </c>
      <c r="O942" s="157">
        <v>0</v>
      </c>
      <c r="P942" s="205"/>
      <c r="Q942" s="205"/>
      <c r="R942" s="205"/>
      <c r="S942" s="206"/>
    </row>
    <row r="943" spans="1:19" ht="29.1" customHeight="1">
      <c r="A943" s="166">
        <v>939</v>
      </c>
      <c r="B943" s="206"/>
      <c r="C943" s="206"/>
      <c r="D943" s="206"/>
      <c r="E943" s="206"/>
      <c r="F943" s="166" t="s">
        <v>3226</v>
      </c>
      <c r="G943" s="206" t="s">
        <v>3218</v>
      </c>
      <c r="H943" s="158" t="s">
        <v>978</v>
      </c>
      <c r="I943" s="155" t="s">
        <v>55</v>
      </c>
      <c r="J943" s="201">
        <v>182</v>
      </c>
      <c r="K943" s="201">
        <v>182</v>
      </c>
      <c r="L943" s="128">
        <v>5440</v>
      </c>
      <c r="M943" s="199">
        <f t="shared" si="14"/>
        <v>990080</v>
      </c>
      <c r="N943" s="157" t="s">
        <v>3181</v>
      </c>
      <c r="O943" s="157" t="s">
        <v>3203</v>
      </c>
      <c r="P943" s="205"/>
      <c r="Q943" s="205"/>
      <c r="R943" s="205"/>
      <c r="S943" s="206"/>
    </row>
    <row r="944" spans="1:19" ht="29.1" customHeight="1">
      <c r="A944" s="166">
        <v>940</v>
      </c>
      <c r="B944" s="206"/>
      <c r="C944" s="206"/>
      <c r="D944" s="206"/>
      <c r="E944" s="206"/>
      <c r="F944" s="166" t="s">
        <v>3226</v>
      </c>
      <c r="G944" s="206" t="s">
        <v>3218</v>
      </c>
      <c r="H944" s="158" t="s">
        <v>976</v>
      </c>
      <c r="I944" s="155" t="s">
        <v>119</v>
      </c>
      <c r="J944" s="201">
        <v>20</v>
      </c>
      <c r="K944" s="201">
        <v>17</v>
      </c>
      <c r="L944" s="128">
        <v>5440</v>
      </c>
      <c r="M944" s="199">
        <f t="shared" si="14"/>
        <v>92480</v>
      </c>
      <c r="N944" s="157" t="s">
        <v>1850</v>
      </c>
      <c r="O944" s="157" t="s">
        <v>1856</v>
      </c>
      <c r="P944" s="205"/>
      <c r="Q944" s="205"/>
      <c r="R944" s="205"/>
      <c r="S944" s="206"/>
    </row>
    <row r="945" spans="1:19" ht="29.1" customHeight="1">
      <c r="A945" s="166">
        <v>941</v>
      </c>
      <c r="B945" s="206"/>
      <c r="C945" s="206"/>
      <c r="D945" s="206"/>
      <c r="E945" s="206"/>
      <c r="F945" s="166" t="s">
        <v>3226</v>
      </c>
      <c r="G945" s="206" t="s">
        <v>3218</v>
      </c>
      <c r="H945" s="158" t="s">
        <v>210</v>
      </c>
      <c r="I945" s="155" t="s">
        <v>119</v>
      </c>
      <c r="J945" s="201">
        <v>17</v>
      </c>
      <c r="K945" s="202">
        <v>5</v>
      </c>
      <c r="L945" s="199">
        <v>5440</v>
      </c>
      <c r="M945" s="199">
        <f t="shared" si="14"/>
        <v>27200</v>
      </c>
      <c r="N945" s="157" t="s">
        <v>2247</v>
      </c>
      <c r="O945" s="157" t="s">
        <v>3677</v>
      </c>
      <c r="P945" s="205"/>
      <c r="Q945" s="205"/>
      <c r="R945" s="205"/>
      <c r="S945" s="206"/>
    </row>
    <row r="946" spans="1:19" ht="29.1" customHeight="1">
      <c r="A946" s="166">
        <v>942</v>
      </c>
      <c r="B946" s="206"/>
      <c r="C946" s="206"/>
      <c r="D946" s="206"/>
      <c r="E946" s="206"/>
      <c r="F946" s="166" t="s">
        <v>3226</v>
      </c>
      <c r="G946" s="206" t="s">
        <v>3218</v>
      </c>
      <c r="H946" s="158" t="s">
        <v>224</v>
      </c>
      <c r="I946" s="155" t="s">
        <v>119</v>
      </c>
      <c r="J946" s="201">
        <v>463</v>
      </c>
      <c r="K946" s="202">
        <v>22</v>
      </c>
      <c r="L946" s="199">
        <v>5440</v>
      </c>
      <c r="M946" s="199">
        <f t="shared" si="14"/>
        <v>119680</v>
      </c>
      <c r="N946" s="157" t="s">
        <v>2216</v>
      </c>
      <c r="O946" s="157" t="s">
        <v>3679</v>
      </c>
      <c r="P946" s="205"/>
      <c r="Q946" s="205"/>
      <c r="R946" s="205"/>
      <c r="S946" s="206"/>
    </row>
    <row r="947" spans="1:19" ht="29.1" customHeight="1">
      <c r="A947" s="166">
        <v>943</v>
      </c>
      <c r="B947" s="206"/>
      <c r="C947" s="206"/>
      <c r="D947" s="206"/>
      <c r="E947" s="206"/>
      <c r="F947" s="166" t="s">
        <v>3226</v>
      </c>
      <c r="G947" s="206" t="s">
        <v>3218</v>
      </c>
      <c r="H947" s="158" t="s">
        <v>975</v>
      </c>
      <c r="I947" s="155" t="s">
        <v>55</v>
      </c>
      <c r="J947" s="201">
        <v>157</v>
      </c>
      <c r="K947" s="202">
        <v>11</v>
      </c>
      <c r="L947" s="199">
        <v>17000</v>
      </c>
      <c r="M947" s="199">
        <f t="shared" si="14"/>
        <v>187000</v>
      </c>
      <c r="N947" s="157" t="s">
        <v>2223</v>
      </c>
      <c r="O947" s="157" t="s">
        <v>3678</v>
      </c>
      <c r="P947" s="205"/>
      <c r="Q947" s="205"/>
      <c r="R947" s="205"/>
      <c r="S947" s="206"/>
    </row>
    <row r="948" spans="1:19" ht="29.1" customHeight="1">
      <c r="A948" s="166">
        <v>944</v>
      </c>
      <c r="B948" s="206"/>
      <c r="C948" s="206"/>
      <c r="D948" s="206"/>
      <c r="E948" s="206"/>
      <c r="F948" s="166" t="s">
        <v>3226</v>
      </c>
      <c r="G948" s="206" t="s">
        <v>3218</v>
      </c>
      <c r="H948" s="158" t="s">
        <v>979</v>
      </c>
      <c r="I948" s="155" t="s">
        <v>55</v>
      </c>
      <c r="J948" s="201">
        <v>110</v>
      </c>
      <c r="K948" s="202">
        <v>54</v>
      </c>
      <c r="L948" s="199">
        <v>17200</v>
      </c>
      <c r="M948" s="199">
        <f t="shared" si="14"/>
        <v>928800</v>
      </c>
      <c r="N948" s="157" t="s">
        <v>2223</v>
      </c>
      <c r="O948" s="157" t="s">
        <v>3678</v>
      </c>
      <c r="P948" s="205"/>
      <c r="Q948" s="205"/>
      <c r="R948" s="205"/>
      <c r="S948" s="206"/>
    </row>
    <row r="949" spans="1:19" ht="29.1" customHeight="1">
      <c r="A949" s="166">
        <v>945</v>
      </c>
      <c r="B949" s="206"/>
      <c r="C949" s="206"/>
      <c r="D949" s="206"/>
      <c r="E949" s="206"/>
      <c r="F949" s="166" t="s">
        <v>3226</v>
      </c>
      <c r="G949" s="206" t="s">
        <v>3218</v>
      </c>
      <c r="H949" s="158" t="s">
        <v>981</v>
      </c>
      <c r="I949" s="155" t="s">
        <v>55</v>
      </c>
      <c r="J949" s="201">
        <v>454</v>
      </c>
      <c r="K949" s="202">
        <v>49</v>
      </c>
      <c r="L949" s="199">
        <v>17200</v>
      </c>
      <c r="M949" s="199">
        <f t="shared" si="14"/>
        <v>842800</v>
      </c>
      <c r="N949" s="157" t="s">
        <v>2223</v>
      </c>
      <c r="O949" s="157" t="s">
        <v>3676</v>
      </c>
      <c r="P949" s="205"/>
      <c r="Q949" s="205"/>
      <c r="R949" s="205"/>
      <c r="S949" s="206"/>
    </row>
    <row r="950" spans="1:19" ht="29.1" customHeight="1">
      <c r="A950" s="166">
        <v>946</v>
      </c>
      <c r="B950" s="206"/>
      <c r="C950" s="206"/>
      <c r="D950" s="206"/>
      <c r="E950" s="206"/>
      <c r="F950" s="166" t="s">
        <v>3226</v>
      </c>
      <c r="G950" s="206" t="s">
        <v>3218</v>
      </c>
      <c r="H950" s="158" t="s">
        <v>980</v>
      </c>
      <c r="I950" s="155" t="s">
        <v>55</v>
      </c>
      <c r="J950" s="201">
        <v>522</v>
      </c>
      <c r="K950" s="201">
        <v>522</v>
      </c>
      <c r="L950" s="128">
        <v>5440</v>
      </c>
      <c r="M950" s="199">
        <f t="shared" si="14"/>
        <v>2839680</v>
      </c>
      <c r="N950" s="157" t="s">
        <v>3191</v>
      </c>
      <c r="O950" s="157">
        <v>0</v>
      </c>
      <c r="P950" s="205"/>
      <c r="Q950" s="205"/>
      <c r="R950" s="205"/>
      <c r="S950" s="206"/>
    </row>
    <row r="951" spans="1:19" ht="29.1" customHeight="1">
      <c r="A951" s="166">
        <v>947</v>
      </c>
      <c r="B951" s="206"/>
      <c r="C951" s="206"/>
      <c r="D951" s="206"/>
      <c r="E951" s="206"/>
      <c r="F951" s="166" t="s">
        <v>3226</v>
      </c>
      <c r="G951" s="206" t="s">
        <v>3218</v>
      </c>
      <c r="H951" s="158" t="s">
        <v>982</v>
      </c>
      <c r="I951" s="155" t="s">
        <v>55</v>
      </c>
      <c r="J951" s="201">
        <v>32</v>
      </c>
      <c r="K951" s="201">
        <v>32</v>
      </c>
      <c r="L951" s="128">
        <v>7700</v>
      </c>
      <c r="M951" s="199">
        <f t="shared" si="14"/>
        <v>246400</v>
      </c>
      <c r="N951" s="157" t="s">
        <v>3191</v>
      </c>
      <c r="O951" s="157">
        <v>0</v>
      </c>
      <c r="P951" s="205"/>
      <c r="Q951" s="205"/>
      <c r="R951" s="205"/>
      <c r="S951" s="206"/>
    </row>
    <row r="952" spans="1:19" ht="29.1" customHeight="1">
      <c r="A952" s="166">
        <v>948</v>
      </c>
      <c r="B952" s="206"/>
      <c r="C952" s="206"/>
      <c r="D952" s="206"/>
      <c r="E952" s="206"/>
      <c r="F952" s="166" t="s">
        <v>3226</v>
      </c>
      <c r="G952" s="206" t="s">
        <v>3218</v>
      </c>
      <c r="H952" s="158" t="s">
        <v>983</v>
      </c>
      <c r="I952" s="155" t="s">
        <v>55</v>
      </c>
      <c r="J952" s="201">
        <v>126</v>
      </c>
      <c r="K952" s="201">
        <v>126</v>
      </c>
      <c r="L952" s="128">
        <v>2170</v>
      </c>
      <c r="M952" s="199">
        <f t="shared" si="14"/>
        <v>273420</v>
      </c>
      <c r="N952" s="157" t="s">
        <v>3191</v>
      </c>
      <c r="O952" s="157">
        <v>0</v>
      </c>
      <c r="P952" s="205"/>
      <c r="Q952" s="205"/>
      <c r="R952" s="205"/>
      <c r="S952" s="206"/>
    </row>
    <row r="953" spans="1:19" ht="29.1" customHeight="1">
      <c r="A953" s="166">
        <v>949</v>
      </c>
      <c r="B953" s="206"/>
      <c r="C953" s="206"/>
      <c r="D953" s="206"/>
      <c r="E953" s="206"/>
      <c r="F953" s="166" t="s">
        <v>3226</v>
      </c>
      <c r="G953" s="206" t="s">
        <v>3218</v>
      </c>
      <c r="H953" s="158" t="s">
        <v>984</v>
      </c>
      <c r="I953" s="155" t="s">
        <v>55</v>
      </c>
      <c r="J953" s="201">
        <v>9</v>
      </c>
      <c r="K953" s="201">
        <v>9</v>
      </c>
      <c r="L953" s="128">
        <v>2170</v>
      </c>
      <c r="M953" s="199">
        <f t="shared" si="14"/>
        <v>19530</v>
      </c>
      <c r="N953" s="157" t="s">
        <v>3191</v>
      </c>
      <c r="O953" s="157">
        <v>0</v>
      </c>
      <c r="P953" s="205"/>
      <c r="Q953" s="205"/>
      <c r="R953" s="205"/>
      <c r="S953" s="206"/>
    </row>
    <row r="954" spans="1:19" ht="29.1" customHeight="1">
      <c r="A954" s="166">
        <v>950</v>
      </c>
      <c r="B954" s="206"/>
      <c r="C954" s="206"/>
      <c r="D954" s="206"/>
      <c r="E954" s="206"/>
      <c r="F954" s="166" t="s">
        <v>3226</v>
      </c>
      <c r="G954" s="206" t="s">
        <v>3218</v>
      </c>
      <c r="H954" s="158" t="s">
        <v>985</v>
      </c>
      <c r="I954" s="155" t="s">
        <v>55</v>
      </c>
      <c r="J954" s="201">
        <v>78</v>
      </c>
      <c r="K954" s="201">
        <v>78</v>
      </c>
      <c r="L954" s="128">
        <v>7380</v>
      </c>
      <c r="M954" s="199">
        <f t="shared" si="14"/>
        <v>575640</v>
      </c>
      <c r="N954" s="157" t="s">
        <v>3191</v>
      </c>
      <c r="O954" s="157">
        <v>0</v>
      </c>
      <c r="P954" s="205"/>
      <c r="Q954" s="205"/>
      <c r="R954" s="205"/>
      <c r="S954" s="206"/>
    </row>
    <row r="955" spans="1:19" ht="29.1" customHeight="1">
      <c r="A955" s="166">
        <v>951</v>
      </c>
      <c r="B955" s="206"/>
      <c r="C955" s="206"/>
      <c r="D955" s="206"/>
      <c r="E955" s="206"/>
      <c r="F955" s="166" t="s">
        <v>3226</v>
      </c>
      <c r="G955" s="206" t="s">
        <v>3218</v>
      </c>
      <c r="H955" s="158" t="s">
        <v>986</v>
      </c>
      <c r="I955" s="155" t="s">
        <v>55</v>
      </c>
      <c r="J955" s="201">
        <v>927</v>
      </c>
      <c r="K955" s="202">
        <v>28</v>
      </c>
      <c r="L955" s="199">
        <v>10300</v>
      </c>
      <c r="M955" s="199">
        <f t="shared" si="14"/>
        <v>288400</v>
      </c>
      <c r="N955" s="157" t="s">
        <v>2173</v>
      </c>
      <c r="O955" s="157" t="s">
        <v>2204</v>
      </c>
      <c r="P955" s="205"/>
      <c r="Q955" s="205"/>
      <c r="R955" s="205"/>
      <c r="S955" s="206"/>
    </row>
    <row r="956" spans="1:19" ht="29.1" customHeight="1">
      <c r="A956" s="166">
        <v>952</v>
      </c>
      <c r="B956" s="206"/>
      <c r="C956" s="206"/>
      <c r="D956" s="206"/>
      <c r="E956" s="206"/>
      <c r="F956" s="166" t="s">
        <v>3226</v>
      </c>
      <c r="G956" s="206" t="s">
        <v>3218</v>
      </c>
      <c r="H956" s="158" t="s">
        <v>989</v>
      </c>
      <c r="I956" s="155" t="s">
        <v>55</v>
      </c>
      <c r="J956" s="201">
        <v>383</v>
      </c>
      <c r="K956" s="202">
        <v>11</v>
      </c>
      <c r="L956" s="199">
        <v>10400</v>
      </c>
      <c r="M956" s="199">
        <f t="shared" si="14"/>
        <v>114400</v>
      </c>
      <c r="N956" s="157" t="s">
        <v>2250</v>
      </c>
      <c r="O956" s="157" t="s">
        <v>2251</v>
      </c>
      <c r="P956" s="205"/>
      <c r="Q956" s="205"/>
      <c r="R956" s="205"/>
      <c r="S956" s="206"/>
    </row>
    <row r="957" spans="1:19" ht="29.1" customHeight="1">
      <c r="A957" s="166">
        <v>953</v>
      </c>
      <c r="B957" s="206"/>
      <c r="C957" s="206"/>
      <c r="D957" s="206"/>
      <c r="E957" s="206"/>
      <c r="F957" s="166" t="s">
        <v>3226</v>
      </c>
      <c r="G957" s="206" t="s">
        <v>3218</v>
      </c>
      <c r="H957" s="158" t="s">
        <v>988</v>
      </c>
      <c r="I957" s="155" t="s">
        <v>55</v>
      </c>
      <c r="J957" s="201">
        <v>51</v>
      </c>
      <c r="K957" s="202">
        <v>51</v>
      </c>
      <c r="L957" s="199">
        <v>7260</v>
      </c>
      <c r="M957" s="199">
        <f t="shared" si="14"/>
        <v>370260</v>
      </c>
      <c r="N957" s="157" t="s">
        <v>3191</v>
      </c>
      <c r="O957" s="157">
        <v>0</v>
      </c>
      <c r="P957" s="205"/>
      <c r="Q957" s="205"/>
      <c r="R957" s="205"/>
      <c r="S957" s="206"/>
    </row>
    <row r="958" spans="1:19" ht="29.1" customHeight="1">
      <c r="A958" s="166">
        <v>954</v>
      </c>
      <c r="B958" s="206"/>
      <c r="C958" s="206"/>
      <c r="D958" s="206"/>
      <c r="E958" s="206"/>
      <c r="F958" s="166" t="s">
        <v>3226</v>
      </c>
      <c r="G958" s="206" t="s">
        <v>3218</v>
      </c>
      <c r="H958" s="158" t="s">
        <v>987</v>
      </c>
      <c r="I958" s="155" t="s">
        <v>55</v>
      </c>
      <c r="J958" s="201">
        <v>221</v>
      </c>
      <c r="K958" s="201">
        <v>218</v>
      </c>
      <c r="L958" s="128">
        <v>2170</v>
      </c>
      <c r="M958" s="199">
        <f t="shared" si="14"/>
        <v>473060</v>
      </c>
      <c r="N958" s="157" t="s">
        <v>3191</v>
      </c>
      <c r="O958" s="157">
        <v>0</v>
      </c>
      <c r="P958" s="205"/>
      <c r="Q958" s="205"/>
      <c r="R958" s="205"/>
      <c r="S958" s="206"/>
    </row>
    <row r="959" spans="1:19" ht="29.1" customHeight="1">
      <c r="A959" s="166">
        <v>955</v>
      </c>
      <c r="B959" s="206"/>
      <c r="C959" s="206"/>
      <c r="D959" s="206"/>
      <c r="E959" s="206"/>
      <c r="F959" s="166" t="s">
        <v>3226</v>
      </c>
      <c r="G959" s="206" t="s">
        <v>3218</v>
      </c>
      <c r="H959" s="158" t="s">
        <v>990</v>
      </c>
      <c r="I959" s="155" t="s">
        <v>55</v>
      </c>
      <c r="J959" s="201">
        <v>139</v>
      </c>
      <c r="K959" s="202">
        <v>62</v>
      </c>
      <c r="L959" s="199">
        <v>2170</v>
      </c>
      <c r="M959" s="199">
        <f t="shared" si="14"/>
        <v>134540</v>
      </c>
      <c r="N959" s="157" t="s">
        <v>3191</v>
      </c>
      <c r="O959" s="157">
        <v>0</v>
      </c>
      <c r="P959" s="205"/>
      <c r="Q959" s="205"/>
      <c r="R959" s="205"/>
      <c r="S959" s="206"/>
    </row>
    <row r="960" spans="1:19" ht="29.1" customHeight="1">
      <c r="A960" s="166">
        <v>956</v>
      </c>
      <c r="B960" s="206"/>
      <c r="C960" s="206"/>
      <c r="D960" s="206"/>
      <c r="E960" s="206"/>
      <c r="F960" s="166" t="s">
        <v>3226</v>
      </c>
      <c r="G960" s="206" t="s">
        <v>3218</v>
      </c>
      <c r="H960" s="158" t="s">
        <v>1059</v>
      </c>
      <c r="I960" s="155" t="s">
        <v>370</v>
      </c>
      <c r="J960" s="201">
        <v>48084</v>
      </c>
      <c r="K960" s="202">
        <v>1101</v>
      </c>
      <c r="L960" s="199">
        <v>2570</v>
      </c>
      <c r="M960" s="199">
        <f t="shared" si="14"/>
        <v>2829570</v>
      </c>
      <c r="N960" s="157" t="s">
        <v>3191</v>
      </c>
      <c r="O960" s="157">
        <v>0</v>
      </c>
      <c r="P960" s="205"/>
      <c r="Q960" s="205"/>
      <c r="R960" s="205"/>
      <c r="S960" s="206"/>
    </row>
    <row r="961" spans="1:19" ht="29.1" customHeight="1">
      <c r="A961" s="166">
        <v>957</v>
      </c>
      <c r="B961" s="206"/>
      <c r="C961" s="206"/>
      <c r="D961" s="206"/>
      <c r="E961" s="206"/>
      <c r="F961" s="166" t="s">
        <v>3226</v>
      </c>
      <c r="G961" s="206" t="s">
        <v>3218</v>
      </c>
      <c r="H961" s="158" t="s">
        <v>963</v>
      </c>
      <c r="I961" s="155" t="s">
        <v>55</v>
      </c>
      <c r="J961" s="201">
        <v>46</v>
      </c>
      <c r="K961" s="201">
        <v>46</v>
      </c>
      <c r="L961" s="128">
        <v>2570</v>
      </c>
      <c r="M961" s="199">
        <f t="shared" si="14"/>
        <v>118220</v>
      </c>
      <c r="N961" s="157" t="s">
        <v>3191</v>
      </c>
      <c r="O961" s="157">
        <v>0</v>
      </c>
      <c r="P961" s="205"/>
      <c r="Q961" s="205"/>
      <c r="R961" s="205"/>
      <c r="S961" s="206"/>
    </row>
    <row r="962" spans="1:19" ht="29.1" customHeight="1">
      <c r="A962" s="166">
        <v>958</v>
      </c>
      <c r="B962" s="206"/>
      <c r="C962" s="206"/>
      <c r="D962" s="206"/>
      <c r="E962" s="206"/>
      <c r="F962" s="166" t="s">
        <v>3226</v>
      </c>
      <c r="G962" s="206" t="s">
        <v>3218</v>
      </c>
      <c r="H962" s="158" t="s">
        <v>964</v>
      </c>
      <c r="I962" s="155" t="s">
        <v>55</v>
      </c>
      <c r="J962" s="201">
        <v>16</v>
      </c>
      <c r="K962" s="201">
        <v>16</v>
      </c>
      <c r="L962" s="128">
        <v>6630</v>
      </c>
      <c r="M962" s="199">
        <f t="shared" si="14"/>
        <v>106080</v>
      </c>
      <c r="N962" s="157" t="s">
        <v>3191</v>
      </c>
      <c r="O962" s="157">
        <v>0</v>
      </c>
      <c r="P962" s="205"/>
      <c r="Q962" s="205"/>
      <c r="R962" s="205"/>
      <c r="S962" s="206"/>
    </row>
    <row r="963" spans="1:19" ht="29.1" customHeight="1">
      <c r="A963" s="166">
        <v>959</v>
      </c>
      <c r="B963" s="206"/>
      <c r="C963" s="206"/>
      <c r="D963" s="206"/>
      <c r="E963" s="206"/>
      <c r="F963" s="166" t="s">
        <v>3226</v>
      </c>
      <c r="G963" s="206" t="s">
        <v>3218</v>
      </c>
      <c r="H963" s="158" t="s">
        <v>962</v>
      </c>
      <c r="I963" s="155" t="s">
        <v>370</v>
      </c>
      <c r="J963" s="201">
        <v>291</v>
      </c>
      <c r="K963" s="202">
        <v>139</v>
      </c>
      <c r="L963" s="199">
        <v>2570</v>
      </c>
      <c r="M963" s="199">
        <f t="shared" si="14"/>
        <v>357230</v>
      </c>
      <c r="N963" s="157" t="s">
        <v>3179</v>
      </c>
      <c r="O963" s="157">
        <v>0</v>
      </c>
      <c r="P963" s="205"/>
      <c r="Q963" s="205"/>
      <c r="R963" s="205"/>
      <c r="S963" s="206"/>
    </row>
    <row r="964" spans="1:19" ht="29.1" customHeight="1">
      <c r="A964" s="166">
        <v>960</v>
      </c>
      <c r="B964" s="206"/>
      <c r="C964" s="206"/>
      <c r="D964" s="206"/>
      <c r="E964" s="206"/>
      <c r="F964" s="166" t="s">
        <v>3226</v>
      </c>
      <c r="G964" s="206" t="s">
        <v>3218</v>
      </c>
      <c r="H964" s="158" t="s">
        <v>965</v>
      </c>
      <c r="I964" s="155" t="s">
        <v>55</v>
      </c>
      <c r="J964" s="201">
        <v>964</v>
      </c>
      <c r="K964" s="202">
        <v>703</v>
      </c>
      <c r="L964" s="199">
        <v>7800</v>
      </c>
      <c r="M964" s="199">
        <f t="shared" si="14"/>
        <v>5483400</v>
      </c>
      <c r="N964" s="157" t="s">
        <v>2104</v>
      </c>
      <c r="O964" s="157" t="s">
        <v>2246</v>
      </c>
      <c r="P964" s="205"/>
      <c r="Q964" s="205"/>
      <c r="R964" s="205"/>
      <c r="S964" s="206"/>
    </row>
    <row r="965" spans="1:19" ht="29.1" customHeight="1">
      <c r="A965" s="166">
        <v>961</v>
      </c>
      <c r="B965" s="206"/>
      <c r="C965" s="206"/>
      <c r="D965" s="206"/>
      <c r="E965" s="206"/>
      <c r="F965" s="166" t="s">
        <v>3226</v>
      </c>
      <c r="G965" s="206" t="s">
        <v>3218</v>
      </c>
      <c r="H965" s="157" t="s">
        <v>961</v>
      </c>
      <c r="I965" s="155" t="s">
        <v>55</v>
      </c>
      <c r="J965" s="201">
        <v>2048</v>
      </c>
      <c r="K965" s="201">
        <v>2048</v>
      </c>
      <c r="L965" s="128">
        <v>2570</v>
      </c>
      <c r="M965" s="199">
        <f t="shared" ref="M965:M1028" si="15">K965*L965</f>
        <v>5263360</v>
      </c>
      <c r="N965" s="157" t="s">
        <v>3191</v>
      </c>
      <c r="O965" s="157">
        <v>0</v>
      </c>
      <c r="P965" s="205"/>
      <c r="Q965" s="205"/>
      <c r="R965" s="205"/>
      <c r="S965" s="206"/>
    </row>
    <row r="966" spans="1:19" ht="29.1" customHeight="1">
      <c r="A966" s="166">
        <v>962</v>
      </c>
      <c r="B966" s="206"/>
      <c r="C966" s="206"/>
      <c r="D966" s="206"/>
      <c r="E966" s="206"/>
      <c r="F966" s="166" t="s">
        <v>3226</v>
      </c>
      <c r="G966" s="206" t="s">
        <v>3218</v>
      </c>
      <c r="H966" s="157" t="s">
        <v>905</v>
      </c>
      <c r="I966" s="155" t="s">
        <v>370</v>
      </c>
      <c r="J966" s="201">
        <v>63</v>
      </c>
      <c r="K966" s="202">
        <v>54</v>
      </c>
      <c r="L966" s="199">
        <v>2570</v>
      </c>
      <c r="M966" s="199">
        <f t="shared" si="15"/>
        <v>138780</v>
      </c>
      <c r="N966" s="157" t="s">
        <v>2217</v>
      </c>
      <c r="O966" s="157" t="s">
        <v>3636</v>
      </c>
      <c r="P966" s="205"/>
      <c r="Q966" s="205"/>
      <c r="R966" s="205"/>
      <c r="S966" s="206"/>
    </row>
    <row r="967" spans="1:19" ht="29.1" customHeight="1">
      <c r="A967" s="166">
        <v>963</v>
      </c>
      <c r="B967" s="206"/>
      <c r="C967" s="206"/>
      <c r="D967" s="206"/>
      <c r="E967" s="206"/>
      <c r="F967" s="166" t="s">
        <v>3226</v>
      </c>
      <c r="G967" s="206" t="s">
        <v>3218</v>
      </c>
      <c r="H967" s="157" t="s">
        <v>902</v>
      </c>
      <c r="I967" s="155" t="s">
        <v>54</v>
      </c>
      <c r="J967" s="201">
        <v>357</v>
      </c>
      <c r="K967" s="202">
        <v>2</v>
      </c>
      <c r="L967" s="199">
        <v>12300</v>
      </c>
      <c r="M967" s="199">
        <f t="shared" si="15"/>
        <v>24600</v>
      </c>
      <c r="N967" s="157" t="s">
        <v>2215</v>
      </c>
      <c r="O967" s="157" t="s">
        <v>3745</v>
      </c>
      <c r="P967" s="205"/>
      <c r="Q967" s="205"/>
      <c r="R967" s="205"/>
      <c r="S967" s="206"/>
    </row>
    <row r="968" spans="1:19" ht="29.1" customHeight="1">
      <c r="A968" s="166">
        <v>964</v>
      </c>
      <c r="B968" s="206"/>
      <c r="C968" s="206"/>
      <c r="D968" s="206"/>
      <c r="E968" s="206"/>
      <c r="F968" s="166" t="s">
        <v>3226</v>
      </c>
      <c r="G968" s="206" t="s">
        <v>3218</v>
      </c>
      <c r="H968" s="157" t="s">
        <v>901</v>
      </c>
      <c r="I968" s="155" t="s">
        <v>54</v>
      </c>
      <c r="J968" s="201">
        <v>63</v>
      </c>
      <c r="K968" s="202">
        <v>23</v>
      </c>
      <c r="L968" s="199">
        <v>12300</v>
      </c>
      <c r="M968" s="199">
        <f t="shared" si="15"/>
        <v>282900</v>
      </c>
      <c r="N968" s="157" t="s">
        <v>1833</v>
      </c>
      <c r="O968" s="157">
        <v>0</v>
      </c>
      <c r="P968" s="205"/>
      <c r="Q968" s="205"/>
      <c r="R968" s="205"/>
      <c r="S968" s="206"/>
    </row>
    <row r="969" spans="1:19" ht="29.1" customHeight="1">
      <c r="A969" s="166">
        <v>965</v>
      </c>
      <c r="B969" s="206"/>
      <c r="C969" s="206"/>
      <c r="D969" s="206"/>
      <c r="E969" s="206"/>
      <c r="F969" s="166" t="s">
        <v>3226</v>
      </c>
      <c r="G969" s="206" t="s">
        <v>3218</v>
      </c>
      <c r="H969" s="157" t="s">
        <v>904</v>
      </c>
      <c r="I969" s="155" t="s">
        <v>370</v>
      </c>
      <c r="J969" s="201">
        <v>34</v>
      </c>
      <c r="K969" s="202">
        <v>34</v>
      </c>
      <c r="L969" s="199">
        <v>2570</v>
      </c>
      <c r="M969" s="199">
        <f t="shared" si="15"/>
        <v>87380</v>
      </c>
      <c r="N969" s="157" t="s">
        <v>1833</v>
      </c>
      <c r="O969" s="157">
        <v>0</v>
      </c>
      <c r="P969" s="205"/>
      <c r="Q969" s="205"/>
      <c r="R969" s="205"/>
      <c r="S969" s="206"/>
    </row>
    <row r="970" spans="1:19" ht="29.1" customHeight="1">
      <c r="A970" s="166">
        <v>966</v>
      </c>
      <c r="B970" s="206"/>
      <c r="C970" s="206"/>
      <c r="D970" s="206"/>
      <c r="E970" s="206"/>
      <c r="F970" s="166" t="s">
        <v>3226</v>
      </c>
      <c r="G970" s="206" t="s">
        <v>3218</v>
      </c>
      <c r="H970" s="157" t="s">
        <v>903</v>
      </c>
      <c r="I970" s="155" t="s">
        <v>370</v>
      </c>
      <c r="J970" s="201">
        <v>197</v>
      </c>
      <c r="K970" s="202">
        <v>197</v>
      </c>
      <c r="L970" s="199">
        <v>2570</v>
      </c>
      <c r="M970" s="199">
        <f t="shared" si="15"/>
        <v>506290</v>
      </c>
      <c r="N970" s="157" t="s">
        <v>3191</v>
      </c>
      <c r="O970" s="157">
        <v>0</v>
      </c>
      <c r="P970" s="205"/>
      <c r="Q970" s="205"/>
      <c r="R970" s="205"/>
      <c r="S970" s="206"/>
    </row>
    <row r="971" spans="1:19" ht="29.1" customHeight="1">
      <c r="A971" s="166">
        <v>967</v>
      </c>
      <c r="B971" s="206"/>
      <c r="C971" s="206"/>
      <c r="D971" s="206"/>
      <c r="E971" s="206"/>
      <c r="F971" s="166" t="s">
        <v>3226</v>
      </c>
      <c r="G971" s="206" t="s">
        <v>3218</v>
      </c>
      <c r="H971" s="157" t="s">
        <v>906</v>
      </c>
      <c r="I971" s="155" t="s">
        <v>55</v>
      </c>
      <c r="J971" s="201">
        <v>420</v>
      </c>
      <c r="K971" s="202">
        <v>202</v>
      </c>
      <c r="L971" s="199">
        <v>14800</v>
      </c>
      <c r="M971" s="199">
        <f t="shared" si="15"/>
        <v>2989600</v>
      </c>
      <c r="N971" s="157" t="s">
        <v>3191</v>
      </c>
      <c r="O971" s="157">
        <v>0</v>
      </c>
      <c r="P971" s="205"/>
      <c r="Q971" s="205"/>
      <c r="R971" s="205"/>
      <c r="S971" s="206"/>
    </row>
    <row r="972" spans="1:19" ht="29.1" customHeight="1">
      <c r="A972" s="166">
        <v>968</v>
      </c>
      <c r="B972" s="206"/>
      <c r="C972" s="206"/>
      <c r="D972" s="206"/>
      <c r="E972" s="206"/>
      <c r="F972" s="166" t="s">
        <v>3226</v>
      </c>
      <c r="G972" s="206" t="s">
        <v>3218</v>
      </c>
      <c r="H972" s="158" t="s">
        <v>1060</v>
      </c>
      <c r="I972" s="155" t="s">
        <v>119</v>
      </c>
      <c r="J972" s="201">
        <v>3656</v>
      </c>
      <c r="K972" s="202">
        <v>114</v>
      </c>
      <c r="L972" s="199">
        <v>2570</v>
      </c>
      <c r="M972" s="199">
        <f t="shared" si="15"/>
        <v>292980</v>
      </c>
      <c r="N972" s="157" t="s">
        <v>3191</v>
      </c>
      <c r="O972" s="157">
        <v>0</v>
      </c>
      <c r="P972" s="205"/>
      <c r="Q972" s="205"/>
      <c r="R972" s="205"/>
      <c r="S972" s="206"/>
    </row>
    <row r="973" spans="1:19" ht="29.1" customHeight="1">
      <c r="A973" s="166">
        <v>969</v>
      </c>
      <c r="B973" s="206"/>
      <c r="C973" s="206"/>
      <c r="D973" s="206"/>
      <c r="E973" s="206"/>
      <c r="F973" s="166" t="s">
        <v>3226</v>
      </c>
      <c r="G973" s="206" t="s">
        <v>3218</v>
      </c>
      <c r="H973" s="157" t="s">
        <v>929</v>
      </c>
      <c r="I973" s="155" t="s">
        <v>55</v>
      </c>
      <c r="J973" s="201">
        <v>364</v>
      </c>
      <c r="K973" s="202">
        <v>364</v>
      </c>
      <c r="L973" s="199">
        <v>2570</v>
      </c>
      <c r="M973" s="199">
        <f t="shared" si="15"/>
        <v>935480</v>
      </c>
      <c r="N973" s="157" t="s">
        <v>3191</v>
      </c>
      <c r="O973" s="157">
        <v>0</v>
      </c>
      <c r="P973" s="205"/>
      <c r="Q973" s="205"/>
      <c r="R973" s="205"/>
      <c r="S973" s="206"/>
    </row>
    <row r="974" spans="1:19" ht="29.1" customHeight="1">
      <c r="A974" s="166">
        <v>970</v>
      </c>
      <c r="B974" s="206"/>
      <c r="C974" s="206"/>
      <c r="D974" s="206"/>
      <c r="E974" s="206"/>
      <c r="F974" s="166" t="s">
        <v>3226</v>
      </c>
      <c r="G974" s="206" t="s">
        <v>3218</v>
      </c>
      <c r="H974" s="157" t="s">
        <v>927</v>
      </c>
      <c r="I974" s="155" t="s">
        <v>55</v>
      </c>
      <c r="J974" s="201">
        <v>258</v>
      </c>
      <c r="K974" s="201">
        <v>258</v>
      </c>
      <c r="L974" s="128">
        <v>2570</v>
      </c>
      <c r="M974" s="199">
        <f t="shared" si="15"/>
        <v>663060</v>
      </c>
      <c r="N974" s="157" t="s">
        <v>3191</v>
      </c>
      <c r="O974" s="157">
        <v>0</v>
      </c>
      <c r="P974" s="205"/>
      <c r="Q974" s="205"/>
      <c r="R974" s="205"/>
      <c r="S974" s="206"/>
    </row>
    <row r="975" spans="1:19" ht="29.1" customHeight="1">
      <c r="A975" s="166">
        <v>971</v>
      </c>
      <c r="B975" s="206"/>
      <c r="C975" s="206"/>
      <c r="D975" s="206"/>
      <c r="E975" s="206"/>
      <c r="F975" s="166" t="s">
        <v>3226</v>
      </c>
      <c r="G975" s="206" t="s">
        <v>3218</v>
      </c>
      <c r="H975" s="157" t="s">
        <v>909</v>
      </c>
      <c r="I975" s="155" t="s">
        <v>119</v>
      </c>
      <c r="J975" s="201">
        <v>110</v>
      </c>
      <c r="K975" s="202">
        <v>57</v>
      </c>
      <c r="L975" s="199">
        <v>14800</v>
      </c>
      <c r="M975" s="199">
        <f t="shared" si="15"/>
        <v>843600</v>
      </c>
      <c r="N975" s="157" t="s">
        <v>1845</v>
      </c>
      <c r="O975" s="157" t="s">
        <v>1846</v>
      </c>
      <c r="P975" s="205"/>
      <c r="Q975" s="205"/>
      <c r="R975" s="205"/>
      <c r="S975" s="206"/>
    </row>
    <row r="976" spans="1:19" ht="29.1" customHeight="1">
      <c r="A976" s="166">
        <v>972</v>
      </c>
      <c r="B976" s="206"/>
      <c r="C976" s="206"/>
      <c r="D976" s="206"/>
      <c r="E976" s="206"/>
      <c r="F976" s="166" t="s">
        <v>3226</v>
      </c>
      <c r="G976" s="206" t="s">
        <v>3218</v>
      </c>
      <c r="H976" s="157" t="s">
        <v>924</v>
      </c>
      <c r="I976" s="155" t="s">
        <v>55</v>
      </c>
      <c r="J976" s="201">
        <v>275</v>
      </c>
      <c r="K976" s="201">
        <v>275</v>
      </c>
      <c r="L976" s="128">
        <v>28000</v>
      </c>
      <c r="M976" s="199">
        <f t="shared" si="15"/>
        <v>7700000</v>
      </c>
      <c r="N976" s="157" t="s">
        <v>3191</v>
      </c>
      <c r="O976" s="157">
        <v>0</v>
      </c>
      <c r="P976" s="205"/>
      <c r="Q976" s="205"/>
      <c r="R976" s="205"/>
      <c r="S976" s="206"/>
    </row>
    <row r="977" spans="1:19" ht="29.1" customHeight="1">
      <c r="A977" s="166">
        <v>973</v>
      </c>
      <c r="B977" s="206"/>
      <c r="C977" s="206"/>
      <c r="D977" s="206"/>
      <c r="E977" s="206"/>
      <c r="F977" s="166" t="s">
        <v>3226</v>
      </c>
      <c r="G977" s="206" t="s">
        <v>3218</v>
      </c>
      <c r="H977" s="157" t="s">
        <v>910</v>
      </c>
      <c r="I977" s="155" t="s">
        <v>182</v>
      </c>
      <c r="J977" s="201">
        <v>4488</v>
      </c>
      <c r="K977" s="202">
        <v>75</v>
      </c>
      <c r="L977" s="199">
        <v>85800</v>
      </c>
      <c r="M977" s="199">
        <f t="shared" si="15"/>
        <v>6435000</v>
      </c>
      <c r="N977" s="157" t="s">
        <v>1845</v>
      </c>
      <c r="O977" s="157" t="s">
        <v>1846</v>
      </c>
      <c r="P977" s="205"/>
      <c r="Q977" s="205"/>
      <c r="R977" s="205"/>
      <c r="S977" s="206"/>
    </row>
    <row r="978" spans="1:19" ht="29.1" customHeight="1">
      <c r="A978" s="166">
        <v>974</v>
      </c>
      <c r="B978" s="206"/>
      <c r="C978" s="206"/>
      <c r="D978" s="206"/>
      <c r="E978" s="206"/>
      <c r="F978" s="166" t="s">
        <v>3226</v>
      </c>
      <c r="G978" s="206" t="s">
        <v>3218</v>
      </c>
      <c r="H978" s="157" t="s">
        <v>908</v>
      </c>
      <c r="I978" s="155" t="s">
        <v>119</v>
      </c>
      <c r="J978" s="201">
        <v>228</v>
      </c>
      <c r="K978" s="201">
        <v>228</v>
      </c>
      <c r="L978" s="128">
        <v>14800</v>
      </c>
      <c r="M978" s="199">
        <f t="shared" si="15"/>
        <v>3374400</v>
      </c>
      <c r="N978" s="157" t="s">
        <v>1845</v>
      </c>
      <c r="O978" s="157" t="s">
        <v>1846</v>
      </c>
      <c r="P978" s="205"/>
      <c r="Q978" s="205"/>
      <c r="R978" s="205"/>
      <c r="S978" s="206"/>
    </row>
    <row r="979" spans="1:19" ht="29.1" customHeight="1">
      <c r="A979" s="166">
        <v>975</v>
      </c>
      <c r="B979" s="206"/>
      <c r="C979" s="206"/>
      <c r="D979" s="206"/>
      <c r="E979" s="206"/>
      <c r="F979" s="166" t="s">
        <v>3226</v>
      </c>
      <c r="G979" s="206" t="s">
        <v>3218</v>
      </c>
      <c r="H979" s="157" t="s">
        <v>916</v>
      </c>
      <c r="I979" s="155" t="s">
        <v>54</v>
      </c>
      <c r="J979" s="201">
        <v>110</v>
      </c>
      <c r="K979" s="201">
        <v>110</v>
      </c>
      <c r="L979" s="128">
        <v>14800</v>
      </c>
      <c r="M979" s="199">
        <f t="shared" si="15"/>
        <v>1628000</v>
      </c>
      <c r="N979" s="157" t="s">
        <v>1845</v>
      </c>
      <c r="O979" s="157" t="s">
        <v>1916</v>
      </c>
      <c r="P979" s="205"/>
      <c r="Q979" s="205"/>
      <c r="R979" s="205"/>
      <c r="S979" s="206"/>
    </row>
    <row r="980" spans="1:19" ht="29.1" customHeight="1">
      <c r="A980" s="166">
        <v>976</v>
      </c>
      <c r="B980" s="206"/>
      <c r="C980" s="206"/>
      <c r="D980" s="206"/>
      <c r="E980" s="206"/>
      <c r="F980" s="166" t="s">
        <v>3226</v>
      </c>
      <c r="G980" s="206" t="s">
        <v>3218</v>
      </c>
      <c r="H980" s="158" t="s">
        <v>1073</v>
      </c>
      <c r="I980" s="155" t="s">
        <v>55</v>
      </c>
      <c r="J980" s="201">
        <v>1824.2</v>
      </c>
      <c r="K980" s="202">
        <v>708</v>
      </c>
      <c r="L980" s="199">
        <v>4190</v>
      </c>
      <c r="M980" s="199">
        <f t="shared" si="15"/>
        <v>2966520</v>
      </c>
      <c r="N980" s="157" t="s">
        <v>2277</v>
      </c>
      <c r="O980" s="157" t="s">
        <v>3746</v>
      </c>
      <c r="P980" s="205"/>
      <c r="Q980" s="205"/>
      <c r="R980" s="205"/>
      <c r="S980" s="206"/>
    </row>
    <row r="981" spans="1:19" ht="29.1" customHeight="1">
      <c r="A981" s="166">
        <v>977</v>
      </c>
      <c r="B981" s="206"/>
      <c r="C981" s="206"/>
      <c r="D981" s="206"/>
      <c r="E981" s="206"/>
      <c r="F981" s="166" t="s">
        <v>3226</v>
      </c>
      <c r="G981" s="206" t="s">
        <v>3218</v>
      </c>
      <c r="H981" s="158" t="s">
        <v>1072</v>
      </c>
      <c r="I981" s="155" t="s">
        <v>55</v>
      </c>
      <c r="J981" s="201">
        <v>1769.2</v>
      </c>
      <c r="K981" s="202">
        <v>982</v>
      </c>
      <c r="L981" s="199">
        <v>4080</v>
      </c>
      <c r="M981" s="199">
        <f t="shared" si="15"/>
        <v>4006560</v>
      </c>
      <c r="N981" s="157" t="s">
        <v>2248</v>
      </c>
      <c r="O981" s="157" t="s">
        <v>3636</v>
      </c>
      <c r="P981" s="205"/>
      <c r="Q981" s="205"/>
      <c r="R981" s="205"/>
      <c r="S981" s="206"/>
    </row>
    <row r="982" spans="1:19" ht="29.1" customHeight="1">
      <c r="A982" s="166">
        <v>978</v>
      </c>
      <c r="B982" s="206"/>
      <c r="C982" s="206"/>
      <c r="D982" s="206"/>
      <c r="E982" s="206"/>
      <c r="F982" s="166" t="s">
        <v>3226</v>
      </c>
      <c r="G982" s="206" t="s">
        <v>3218</v>
      </c>
      <c r="H982" s="158" t="s">
        <v>1114</v>
      </c>
      <c r="I982" s="155" t="s">
        <v>166</v>
      </c>
      <c r="J982" s="201">
        <v>2981.4</v>
      </c>
      <c r="K982" s="202">
        <v>2702</v>
      </c>
      <c r="L982" s="199">
        <v>2170</v>
      </c>
      <c r="M982" s="199">
        <f t="shared" si="15"/>
        <v>5863340</v>
      </c>
      <c r="N982" s="157" t="s">
        <v>1821</v>
      </c>
      <c r="O982" s="157">
        <v>0</v>
      </c>
      <c r="P982" s="205"/>
      <c r="Q982" s="205"/>
      <c r="R982" s="205"/>
      <c r="S982" s="206"/>
    </row>
    <row r="983" spans="1:19" ht="29.1" customHeight="1">
      <c r="A983" s="166">
        <v>979</v>
      </c>
      <c r="B983" s="206"/>
      <c r="C983" s="206"/>
      <c r="D983" s="206"/>
      <c r="E983" s="206"/>
      <c r="F983" s="166" t="s">
        <v>3226</v>
      </c>
      <c r="G983" s="206" t="s">
        <v>3218</v>
      </c>
      <c r="H983" s="158" t="s">
        <v>1113</v>
      </c>
      <c r="I983" s="155" t="s">
        <v>119</v>
      </c>
      <c r="J983" s="201">
        <v>1067.5999999999999</v>
      </c>
      <c r="K983" s="202">
        <v>252</v>
      </c>
      <c r="L983" s="199">
        <v>2570</v>
      </c>
      <c r="M983" s="199">
        <f t="shared" si="15"/>
        <v>647640</v>
      </c>
      <c r="N983" s="157" t="s">
        <v>1821</v>
      </c>
      <c r="O983" s="157">
        <v>0</v>
      </c>
      <c r="P983" s="205"/>
      <c r="Q983" s="205"/>
      <c r="R983" s="205"/>
      <c r="S983" s="206"/>
    </row>
    <row r="984" spans="1:19" ht="29.1" customHeight="1">
      <c r="A984" s="166">
        <v>980</v>
      </c>
      <c r="B984" s="206"/>
      <c r="C984" s="206"/>
      <c r="D984" s="206"/>
      <c r="E984" s="206"/>
      <c r="F984" s="166" t="s">
        <v>3226</v>
      </c>
      <c r="G984" s="206" t="s">
        <v>3218</v>
      </c>
      <c r="H984" s="158" t="s">
        <v>1070</v>
      </c>
      <c r="I984" s="155" t="s">
        <v>55</v>
      </c>
      <c r="J984" s="201">
        <v>137.30000000000001</v>
      </c>
      <c r="K984" s="202">
        <v>115</v>
      </c>
      <c r="L984" s="199">
        <v>4290</v>
      </c>
      <c r="M984" s="199">
        <f t="shared" si="15"/>
        <v>493350</v>
      </c>
      <c r="N984" s="157" t="s">
        <v>1818</v>
      </c>
      <c r="O984" s="157" t="s">
        <v>1819</v>
      </c>
      <c r="P984" s="205"/>
      <c r="Q984" s="205"/>
      <c r="R984" s="205"/>
      <c r="S984" s="206"/>
    </row>
    <row r="985" spans="1:19" ht="29.1" customHeight="1">
      <c r="A985" s="166">
        <v>981</v>
      </c>
      <c r="B985" s="206"/>
      <c r="C985" s="206"/>
      <c r="D985" s="206"/>
      <c r="E985" s="206"/>
      <c r="F985" s="166" t="s">
        <v>3226</v>
      </c>
      <c r="G985" s="206" t="s">
        <v>3218</v>
      </c>
      <c r="H985" s="158" t="s">
        <v>1069</v>
      </c>
      <c r="I985" s="155" t="s">
        <v>55</v>
      </c>
      <c r="J985" s="201">
        <v>108.6</v>
      </c>
      <c r="K985" s="202">
        <v>76</v>
      </c>
      <c r="L985" s="199">
        <v>4330</v>
      </c>
      <c r="M985" s="199">
        <f t="shared" si="15"/>
        <v>329080</v>
      </c>
      <c r="N985" s="157" t="s">
        <v>1818</v>
      </c>
      <c r="O985" s="157" t="s">
        <v>1819</v>
      </c>
      <c r="P985" s="205"/>
      <c r="Q985" s="205"/>
      <c r="R985" s="205"/>
      <c r="S985" s="206"/>
    </row>
    <row r="986" spans="1:19" ht="29.1" customHeight="1">
      <c r="A986" s="166">
        <v>982</v>
      </c>
      <c r="B986" s="206"/>
      <c r="C986" s="206"/>
      <c r="D986" s="206"/>
      <c r="E986" s="206"/>
      <c r="F986" s="166" t="s">
        <v>3226</v>
      </c>
      <c r="G986" s="206" t="s">
        <v>3218</v>
      </c>
      <c r="H986" s="158" t="s">
        <v>1071</v>
      </c>
      <c r="I986" s="155" t="s">
        <v>55</v>
      </c>
      <c r="J986" s="201">
        <v>2240.4</v>
      </c>
      <c r="K986" s="202">
        <v>1502</v>
      </c>
      <c r="L986" s="199">
        <v>6700</v>
      </c>
      <c r="M986" s="199">
        <f t="shared" si="15"/>
        <v>10063400</v>
      </c>
      <c r="N986" s="157" t="s">
        <v>2248</v>
      </c>
      <c r="O986" s="157" t="s">
        <v>3636</v>
      </c>
      <c r="P986" s="205"/>
      <c r="Q986" s="205"/>
      <c r="R986" s="205"/>
      <c r="S986" s="206"/>
    </row>
    <row r="987" spans="1:19" ht="29.1" customHeight="1">
      <c r="A987" s="166">
        <v>983</v>
      </c>
      <c r="B987" s="206"/>
      <c r="C987" s="206"/>
      <c r="D987" s="206"/>
      <c r="E987" s="206"/>
      <c r="F987" s="166" t="s">
        <v>3226</v>
      </c>
      <c r="G987" s="206" t="s">
        <v>3218</v>
      </c>
      <c r="H987" s="158" t="s">
        <v>974</v>
      </c>
      <c r="I987" s="155" t="s">
        <v>55</v>
      </c>
      <c r="J987" s="201">
        <v>163</v>
      </c>
      <c r="K987" s="201">
        <v>163</v>
      </c>
      <c r="L987" s="128">
        <v>2170</v>
      </c>
      <c r="M987" s="199">
        <f t="shared" si="15"/>
        <v>353710</v>
      </c>
      <c r="N987" s="157" t="s">
        <v>3191</v>
      </c>
      <c r="O987" s="157">
        <v>0</v>
      </c>
      <c r="P987" s="205"/>
      <c r="Q987" s="205"/>
      <c r="R987" s="205"/>
      <c r="S987" s="206"/>
    </row>
    <row r="988" spans="1:19" ht="29.1" customHeight="1">
      <c r="A988" s="166">
        <v>984</v>
      </c>
      <c r="B988" s="206"/>
      <c r="C988" s="206"/>
      <c r="D988" s="206"/>
      <c r="E988" s="206"/>
      <c r="F988" s="166" t="s">
        <v>3226</v>
      </c>
      <c r="G988" s="206" t="s">
        <v>3218</v>
      </c>
      <c r="H988" s="158" t="s">
        <v>991</v>
      </c>
      <c r="I988" s="155" t="s">
        <v>55</v>
      </c>
      <c r="J988" s="201">
        <v>512</v>
      </c>
      <c r="K988" s="202">
        <v>512</v>
      </c>
      <c r="L988" s="199">
        <v>2170</v>
      </c>
      <c r="M988" s="199">
        <f t="shared" si="15"/>
        <v>1111040</v>
      </c>
      <c r="N988" s="157" t="s">
        <v>3191</v>
      </c>
      <c r="O988" s="157">
        <v>0</v>
      </c>
      <c r="P988" s="205"/>
      <c r="Q988" s="205"/>
      <c r="R988" s="205"/>
      <c r="S988" s="206"/>
    </row>
    <row r="989" spans="1:19" ht="29.1" customHeight="1">
      <c r="A989" s="166">
        <v>985</v>
      </c>
      <c r="B989" s="206"/>
      <c r="C989" s="206"/>
      <c r="D989" s="206"/>
      <c r="E989" s="206"/>
      <c r="F989" s="166" t="s">
        <v>3226</v>
      </c>
      <c r="G989" s="206" t="s">
        <v>3218</v>
      </c>
      <c r="H989" s="158" t="s">
        <v>1121</v>
      </c>
      <c r="I989" s="155" t="s">
        <v>109</v>
      </c>
      <c r="J989" s="201">
        <v>1343</v>
      </c>
      <c r="K989" s="202">
        <v>467</v>
      </c>
      <c r="L989" s="199">
        <v>102</v>
      </c>
      <c r="M989" s="199">
        <f t="shared" si="15"/>
        <v>47634</v>
      </c>
      <c r="N989" s="157" t="s">
        <v>3191</v>
      </c>
      <c r="O989" s="157">
        <v>0</v>
      </c>
      <c r="P989" s="205"/>
      <c r="Q989" s="205"/>
      <c r="R989" s="205"/>
      <c r="S989" s="206"/>
    </row>
    <row r="990" spans="1:19" ht="29.1" customHeight="1">
      <c r="A990" s="166">
        <v>986</v>
      </c>
      <c r="B990" s="206"/>
      <c r="C990" s="206"/>
      <c r="D990" s="206"/>
      <c r="E990" s="206"/>
      <c r="F990" s="166" t="s">
        <v>3226</v>
      </c>
      <c r="G990" s="206" t="s">
        <v>3218</v>
      </c>
      <c r="H990" s="158" t="s">
        <v>1122</v>
      </c>
      <c r="I990" s="155" t="s">
        <v>109</v>
      </c>
      <c r="J990" s="201">
        <v>831</v>
      </c>
      <c r="K990" s="202">
        <v>504</v>
      </c>
      <c r="L990" s="199">
        <v>102</v>
      </c>
      <c r="M990" s="199">
        <f t="shared" si="15"/>
        <v>51408</v>
      </c>
      <c r="N990" s="157" t="s">
        <v>3191</v>
      </c>
      <c r="O990" s="157">
        <v>0</v>
      </c>
      <c r="P990" s="205"/>
      <c r="Q990" s="205"/>
      <c r="R990" s="205"/>
      <c r="S990" s="206"/>
    </row>
    <row r="991" spans="1:19" ht="29.1" customHeight="1">
      <c r="A991" s="166">
        <v>987</v>
      </c>
      <c r="B991" s="206"/>
      <c r="C991" s="206"/>
      <c r="D991" s="206"/>
      <c r="E991" s="206"/>
      <c r="F991" s="166" t="s">
        <v>3226</v>
      </c>
      <c r="G991" s="206" t="s">
        <v>3218</v>
      </c>
      <c r="H991" s="158" t="s">
        <v>1123</v>
      </c>
      <c r="I991" s="155" t="s">
        <v>109</v>
      </c>
      <c r="J991" s="201">
        <v>1089</v>
      </c>
      <c r="K991" s="202">
        <v>858</v>
      </c>
      <c r="L991" s="199">
        <v>102</v>
      </c>
      <c r="M991" s="199">
        <f t="shared" si="15"/>
        <v>87516</v>
      </c>
      <c r="N991" s="157" t="s">
        <v>3191</v>
      </c>
      <c r="O991" s="157">
        <v>0</v>
      </c>
      <c r="P991" s="205"/>
      <c r="Q991" s="205"/>
      <c r="R991" s="205"/>
      <c r="S991" s="206"/>
    </row>
    <row r="992" spans="1:19" ht="29.1" customHeight="1">
      <c r="A992" s="166">
        <v>988</v>
      </c>
      <c r="B992" s="206"/>
      <c r="C992" s="206"/>
      <c r="D992" s="206"/>
      <c r="E992" s="206"/>
      <c r="F992" s="166" t="s">
        <v>3226</v>
      </c>
      <c r="G992" s="206" t="s">
        <v>3218</v>
      </c>
      <c r="H992" s="158" t="s">
        <v>1124</v>
      </c>
      <c r="I992" s="155" t="s">
        <v>109</v>
      </c>
      <c r="J992" s="201">
        <v>10812</v>
      </c>
      <c r="K992" s="202">
        <v>211</v>
      </c>
      <c r="L992" s="199">
        <v>391</v>
      </c>
      <c r="M992" s="199">
        <f t="shared" si="15"/>
        <v>82501</v>
      </c>
      <c r="N992" s="157" t="s">
        <v>2301</v>
      </c>
      <c r="O992" s="157" t="s">
        <v>2245</v>
      </c>
      <c r="P992" s="205"/>
      <c r="Q992" s="205"/>
      <c r="R992" s="205"/>
      <c r="S992" s="206"/>
    </row>
    <row r="993" spans="1:19" ht="29.1" customHeight="1">
      <c r="A993" s="166">
        <v>989</v>
      </c>
      <c r="B993" s="206"/>
      <c r="C993" s="206"/>
      <c r="D993" s="206"/>
      <c r="E993" s="206"/>
      <c r="F993" s="166" t="s">
        <v>3226</v>
      </c>
      <c r="G993" s="206" t="s">
        <v>3218</v>
      </c>
      <c r="H993" s="158" t="s">
        <v>1125</v>
      </c>
      <c r="I993" s="155" t="s">
        <v>109</v>
      </c>
      <c r="J993" s="201">
        <v>629</v>
      </c>
      <c r="K993" s="201">
        <v>629</v>
      </c>
      <c r="L993" s="128">
        <v>102</v>
      </c>
      <c r="M993" s="199">
        <f t="shared" si="15"/>
        <v>64158</v>
      </c>
      <c r="N993" s="157" t="s">
        <v>3191</v>
      </c>
      <c r="O993" s="157">
        <v>0</v>
      </c>
      <c r="P993" s="205"/>
      <c r="Q993" s="205"/>
      <c r="R993" s="205"/>
      <c r="S993" s="206"/>
    </row>
    <row r="994" spans="1:19" ht="29.1" customHeight="1">
      <c r="A994" s="166">
        <v>990</v>
      </c>
      <c r="B994" s="206"/>
      <c r="C994" s="206"/>
      <c r="D994" s="206"/>
      <c r="E994" s="206"/>
      <c r="F994" s="166" t="s">
        <v>3226</v>
      </c>
      <c r="G994" s="206" t="s">
        <v>3218</v>
      </c>
      <c r="H994" s="158" t="s">
        <v>1126</v>
      </c>
      <c r="I994" s="155" t="s">
        <v>109</v>
      </c>
      <c r="J994" s="201">
        <v>21189</v>
      </c>
      <c r="K994" s="202">
        <v>337</v>
      </c>
      <c r="L994" s="199">
        <v>333</v>
      </c>
      <c r="M994" s="199">
        <f t="shared" si="15"/>
        <v>112221</v>
      </c>
      <c r="N994" s="157" t="s">
        <v>2303</v>
      </c>
      <c r="O994" s="157" t="s">
        <v>2304</v>
      </c>
      <c r="P994" s="205"/>
      <c r="Q994" s="205"/>
      <c r="R994" s="205"/>
      <c r="S994" s="206"/>
    </row>
    <row r="995" spans="1:19" ht="29.1" customHeight="1">
      <c r="A995" s="166">
        <v>991</v>
      </c>
      <c r="B995" s="206"/>
      <c r="C995" s="206"/>
      <c r="D995" s="206"/>
      <c r="E995" s="206"/>
      <c r="F995" s="166" t="s">
        <v>3226</v>
      </c>
      <c r="G995" s="206" t="s">
        <v>3218</v>
      </c>
      <c r="H995" s="157" t="s">
        <v>931</v>
      </c>
      <c r="I995" s="155" t="s">
        <v>55</v>
      </c>
      <c r="J995" s="201">
        <v>50</v>
      </c>
      <c r="K995" s="202">
        <v>4</v>
      </c>
      <c r="L995" s="199">
        <v>7500</v>
      </c>
      <c r="M995" s="199">
        <f t="shared" si="15"/>
        <v>30000</v>
      </c>
      <c r="N995" s="157" t="s">
        <v>1833</v>
      </c>
      <c r="O995" s="157">
        <v>0</v>
      </c>
      <c r="P995" s="205"/>
      <c r="Q995" s="205"/>
      <c r="R995" s="205"/>
      <c r="S995" s="206"/>
    </row>
    <row r="996" spans="1:19" ht="29.1" customHeight="1">
      <c r="A996" s="166">
        <v>992</v>
      </c>
      <c r="B996" s="206"/>
      <c r="C996" s="206"/>
      <c r="D996" s="206"/>
      <c r="E996" s="206"/>
      <c r="F996" s="166" t="s">
        <v>3226</v>
      </c>
      <c r="G996" s="206" t="s">
        <v>3218</v>
      </c>
      <c r="H996" s="157" t="s">
        <v>930</v>
      </c>
      <c r="I996" s="155" t="s">
        <v>55</v>
      </c>
      <c r="J996" s="201">
        <v>56</v>
      </c>
      <c r="K996" s="202">
        <v>13</v>
      </c>
      <c r="L996" s="199">
        <v>7500</v>
      </c>
      <c r="M996" s="199">
        <f t="shared" si="15"/>
        <v>97500</v>
      </c>
      <c r="N996" s="157" t="s">
        <v>1833</v>
      </c>
      <c r="O996" s="157">
        <v>0</v>
      </c>
      <c r="P996" s="205"/>
      <c r="Q996" s="205"/>
      <c r="R996" s="205"/>
      <c r="S996" s="206"/>
    </row>
    <row r="997" spans="1:19" ht="29.1" customHeight="1">
      <c r="A997" s="166">
        <v>993</v>
      </c>
      <c r="B997" s="206"/>
      <c r="C997" s="206"/>
      <c r="D997" s="206"/>
      <c r="E997" s="206"/>
      <c r="F997" s="166" t="s">
        <v>3226</v>
      </c>
      <c r="G997" s="206" t="s">
        <v>3218</v>
      </c>
      <c r="H997" s="157" t="s">
        <v>928</v>
      </c>
      <c r="I997" s="155" t="s">
        <v>55</v>
      </c>
      <c r="J997" s="201">
        <v>155</v>
      </c>
      <c r="K997" s="202">
        <v>26</v>
      </c>
      <c r="L997" s="199">
        <v>7420</v>
      </c>
      <c r="M997" s="199">
        <f t="shared" si="15"/>
        <v>192920</v>
      </c>
      <c r="N997" s="157" t="s">
        <v>2224</v>
      </c>
      <c r="O997" s="157" t="s">
        <v>2226</v>
      </c>
      <c r="P997" s="205"/>
      <c r="Q997" s="205"/>
      <c r="R997" s="205"/>
      <c r="S997" s="206"/>
    </row>
    <row r="998" spans="1:19" ht="29.1" customHeight="1">
      <c r="A998" s="166">
        <v>994</v>
      </c>
      <c r="B998" s="206"/>
      <c r="C998" s="206"/>
      <c r="D998" s="206"/>
      <c r="E998" s="206"/>
      <c r="F998" s="166" t="s">
        <v>3226</v>
      </c>
      <c r="G998" s="206" t="s">
        <v>3218</v>
      </c>
      <c r="H998" s="157" t="s">
        <v>926</v>
      </c>
      <c r="I998" s="155" t="s">
        <v>55</v>
      </c>
      <c r="J998" s="201">
        <v>278</v>
      </c>
      <c r="K998" s="202">
        <v>2</v>
      </c>
      <c r="L998" s="199">
        <v>6550</v>
      </c>
      <c r="M998" s="199">
        <f t="shared" si="15"/>
        <v>13100</v>
      </c>
      <c r="N998" s="157" t="s">
        <v>2224</v>
      </c>
      <c r="O998" s="157" t="s">
        <v>2226</v>
      </c>
      <c r="P998" s="205"/>
      <c r="Q998" s="205"/>
      <c r="R998" s="205"/>
      <c r="S998" s="206"/>
    </row>
    <row r="999" spans="1:19" ht="29.1" customHeight="1">
      <c r="A999" s="166">
        <v>995</v>
      </c>
      <c r="B999" s="206"/>
      <c r="C999" s="206"/>
      <c r="D999" s="206"/>
      <c r="E999" s="206"/>
      <c r="F999" s="166" t="s">
        <v>3226</v>
      </c>
      <c r="G999" s="206" t="s">
        <v>3218</v>
      </c>
      <c r="H999" s="157" t="s">
        <v>925</v>
      </c>
      <c r="I999" s="155" t="s">
        <v>55</v>
      </c>
      <c r="J999" s="201">
        <v>46</v>
      </c>
      <c r="K999" s="201">
        <v>30</v>
      </c>
      <c r="L999" s="128">
        <v>6740</v>
      </c>
      <c r="M999" s="199">
        <f t="shared" si="15"/>
        <v>202200</v>
      </c>
      <c r="N999" s="157" t="s">
        <v>2218</v>
      </c>
      <c r="O999" s="157" t="s">
        <v>3680</v>
      </c>
      <c r="P999" s="205"/>
      <c r="Q999" s="205"/>
      <c r="R999" s="205"/>
      <c r="S999" s="206"/>
    </row>
    <row r="1000" spans="1:19" ht="29.1" customHeight="1">
      <c r="A1000" s="166">
        <v>996</v>
      </c>
      <c r="B1000" s="206"/>
      <c r="C1000" s="206"/>
      <c r="D1000" s="206"/>
      <c r="E1000" s="206"/>
      <c r="F1000" s="166" t="s">
        <v>3226</v>
      </c>
      <c r="G1000" s="206" t="s">
        <v>3218</v>
      </c>
      <c r="H1000" s="157" t="s">
        <v>923</v>
      </c>
      <c r="I1000" s="155" t="s">
        <v>55</v>
      </c>
      <c r="J1000" s="201">
        <v>492</v>
      </c>
      <c r="K1000" s="202">
        <v>82</v>
      </c>
      <c r="L1000" s="199">
        <v>7550</v>
      </c>
      <c r="M1000" s="199">
        <f t="shared" si="15"/>
        <v>619100</v>
      </c>
      <c r="N1000" s="157" t="s">
        <v>2224</v>
      </c>
      <c r="O1000" s="157" t="s">
        <v>2226</v>
      </c>
      <c r="P1000" s="205"/>
      <c r="Q1000" s="205"/>
      <c r="R1000" s="205"/>
      <c r="S1000" s="206"/>
    </row>
    <row r="1001" spans="1:19" ht="29.1" customHeight="1">
      <c r="A1001" s="166">
        <v>997</v>
      </c>
      <c r="B1001" s="206"/>
      <c r="C1001" s="206"/>
      <c r="D1001" s="206"/>
      <c r="E1001" s="206"/>
      <c r="F1001" s="166" t="s">
        <v>3226</v>
      </c>
      <c r="G1001" s="206" t="s">
        <v>3218</v>
      </c>
      <c r="H1001" s="157" t="s">
        <v>922</v>
      </c>
      <c r="I1001" s="155" t="s">
        <v>55</v>
      </c>
      <c r="J1001" s="201">
        <v>189</v>
      </c>
      <c r="K1001" s="201">
        <v>189</v>
      </c>
      <c r="L1001" s="128">
        <v>2570</v>
      </c>
      <c r="M1001" s="199">
        <f t="shared" si="15"/>
        <v>485730</v>
      </c>
      <c r="N1001" s="157" t="s">
        <v>3191</v>
      </c>
      <c r="O1001" s="157">
        <v>0</v>
      </c>
      <c r="P1001" s="205"/>
      <c r="Q1001" s="205"/>
      <c r="R1001" s="205"/>
      <c r="S1001" s="206"/>
    </row>
    <row r="1002" spans="1:19" ht="29.1" customHeight="1">
      <c r="A1002" s="166">
        <v>998</v>
      </c>
      <c r="B1002" s="206"/>
      <c r="C1002" s="206"/>
      <c r="D1002" s="206"/>
      <c r="E1002" s="206"/>
      <c r="F1002" s="166" t="s">
        <v>3226</v>
      </c>
      <c r="G1002" s="206" t="s">
        <v>3218</v>
      </c>
      <c r="H1002" s="157" t="s">
        <v>914</v>
      </c>
      <c r="I1002" s="155" t="s">
        <v>54</v>
      </c>
      <c r="J1002" s="201">
        <v>542</v>
      </c>
      <c r="K1002" s="201">
        <v>542</v>
      </c>
      <c r="L1002" s="128">
        <v>9990</v>
      </c>
      <c r="M1002" s="199">
        <f t="shared" si="15"/>
        <v>5414580</v>
      </c>
      <c r="N1002" s="157" t="s">
        <v>3191</v>
      </c>
      <c r="O1002" s="157">
        <v>0</v>
      </c>
      <c r="P1002" s="205"/>
      <c r="Q1002" s="205"/>
      <c r="R1002" s="205"/>
      <c r="S1002" s="206"/>
    </row>
    <row r="1003" spans="1:19" ht="29.1" customHeight="1">
      <c r="A1003" s="166">
        <v>999</v>
      </c>
      <c r="B1003" s="206"/>
      <c r="C1003" s="206"/>
      <c r="D1003" s="206"/>
      <c r="E1003" s="206"/>
      <c r="F1003" s="166" t="s">
        <v>3226</v>
      </c>
      <c r="G1003" s="206" t="s">
        <v>3218</v>
      </c>
      <c r="H1003" s="157" t="s">
        <v>915</v>
      </c>
      <c r="I1003" s="155" t="s">
        <v>54</v>
      </c>
      <c r="J1003" s="201">
        <v>260</v>
      </c>
      <c r="K1003" s="201">
        <v>156</v>
      </c>
      <c r="L1003" s="128">
        <v>6630</v>
      </c>
      <c r="M1003" s="199">
        <f t="shared" si="15"/>
        <v>1034280</v>
      </c>
      <c r="N1003" s="157" t="s">
        <v>2222</v>
      </c>
      <c r="O1003" s="157">
        <v>244</v>
      </c>
      <c r="P1003" s="205"/>
      <c r="Q1003" s="205"/>
      <c r="R1003" s="205"/>
      <c r="S1003" s="206"/>
    </row>
    <row r="1004" spans="1:19" ht="29.1" customHeight="1">
      <c r="A1004" s="166">
        <v>1000</v>
      </c>
      <c r="B1004" s="206"/>
      <c r="C1004" s="206"/>
      <c r="D1004" s="206"/>
      <c r="E1004" s="206"/>
      <c r="F1004" s="166" t="s">
        <v>3226</v>
      </c>
      <c r="G1004" s="206" t="s">
        <v>3218</v>
      </c>
      <c r="H1004" s="157" t="s">
        <v>912</v>
      </c>
      <c r="I1004" s="155" t="s">
        <v>54</v>
      </c>
      <c r="J1004" s="201">
        <v>2</v>
      </c>
      <c r="K1004" s="201">
        <v>2</v>
      </c>
      <c r="L1004" s="128">
        <v>14800</v>
      </c>
      <c r="M1004" s="199">
        <f t="shared" si="15"/>
        <v>29600</v>
      </c>
      <c r="N1004" s="157" t="s">
        <v>2220</v>
      </c>
      <c r="O1004" s="157" t="s">
        <v>2221</v>
      </c>
      <c r="P1004" s="205"/>
      <c r="Q1004" s="205"/>
      <c r="R1004" s="205"/>
      <c r="S1004" s="206"/>
    </row>
    <row r="1005" spans="1:19" ht="29.1" customHeight="1">
      <c r="A1005" s="166">
        <v>1001</v>
      </c>
      <c r="B1005" s="206"/>
      <c r="C1005" s="206"/>
      <c r="D1005" s="206"/>
      <c r="E1005" s="206"/>
      <c r="F1005" s="166" t="s">
        <v>3226</v>
      </c>
      <c r="G1005" s="206" t="s">
        <v>3218</v>
      </c>
      <c r="H1005" s="157" t="s">
        <v>913</v>
      </c>
      <c r="I1005" s="155" t="s">
        <v>182</v>
      </c>
      <c r="J1005" s="201">
        <v>1187</v>
      </c>
      <c r="K1005" s="202">
        <v>17</v>
      </c>
      <c r="L1005" s="199">
        <v>85800</v>
      </c>
      <c r="M1005" s="199">
        <f t="shared" si="15"/>
        <v>1458600</v>
      </c>
      <c r="N1005" s="157" t="s">
        <v>2220</v>
      </c>
      <c r="O1005" s="157" t="s">
        <v>2221</v>
      </c>
      <c r="P1005" s="205"/>
      <c r="Q1005" s="205"/>
      <c r="R1005" s="205"/>
      <c r="S1005" s="206"/>
    </row>
    <row r="1006" spans="1:19" ht="29.1" customHeight="1">
      <c r="A1006" s="166">
        <v>1002</v>
      </c>
      <c r="B1006" s="206"/>
      <c r="C1006" s="206"/>
      <c r="D1006" s="206"/>
      <c r="E1006" s="206"/>
      <c r="F1006" s="166" t="s">
        <v>3226</v>
      </c>
      <c r="G1006" s="206" t="s">
        <v>3218</v>
      </c>
      <c r="H1006" s="157" t="s">
        <v>907</v>
      </c>
      <c r="I1006" s="155" t="s">
        <v>119</v>
      </c>
      <c r="J1006" s="201">
        <v>23</v>
      </c>
      <c r="K1006" s="202">
        <v>18</v>
      </c>
      <c r="L1006" s="199">
        <v>14800</v>
      </c>
      <c r="M1006" s="199">
        <f t="shared" si="15"/>
        <v>266400</v>
      </c>
      <c r="N1006" s="157" t="s">
        <v>1845</v>
      </c>
      <c r="O1006" s="157" t="s">
        <v>1846</v>
      </c>
      <c r="P1006" s="205"/>
      <c r="Q1006" s="205"/>
      <c r="R1006" s="205"/>
      <c r="S1006" s="206"/>
    </row>
    <row r="1007" spans="1:19" ht="29.1" customHeight="1">
      <c r="A1007" s="166">
        <v>1003</v>
      </c>
      <c r="B1007" s="206"/>
      <c r="C1007" s="206"/>
      <c r="D1007" s="206"/>
      <c r="E1007" s="206"/>
      <c r="F1007" s="166" t="s">
        <v>3226</v>
      </c>
      <c r="G1007" s="206" t="s">
        <v>3218</v>
      </c>
      <c r="H1007" s="157" t="s">
        <v>936</v>
      </c>
      <c r="I1007" s="155" t="s">
        <v>182</v>
      </c>
      <c r="J1007" s="201">
        <v>106</v>
      </c>
      <c r="K1007" s="202">
        <v>42</v>
      </c>
      <c r="L1007" s="199">
        <v>83900</v>
      </c>
      <c r="M1007" s="199">
        <f t="shared" si="15"/>
        <v>3523800</v>
      </c>
      <c r="N1007" s="157" t="s">
        <v>2227</v>
      </c>
      <c r="O1007" s="157" t="s">
        <v>2228</v>
      </c>
      <c r="P1007" s="205"/>
      <c r="Q1007" s="205"/>
      <c r="R1007" s="205"/>
      <c r="S1007" s="206"/>
    </row>
    <row r="1008" spans="1:19" ht="29.1" customHeight="1">
      <c r="A1008" s="166">
        <v>1004</v>
      </c>
      <c r="B1008" s="206"/>
      <c r="C1008" s="206"/>
      <c r="D1008" s="206"/>
      <c r="E1008" s="206"/>
      <c r="F1008" s="166" t="s">
        <v>3226</v>
      </c>
      <c r="G1008" s="206" t="s">
        <v>3218</v>
      </c>
      <c r="H1008" s="157" t="s">
        <v>934</v>
      </c>
      <c r="I1008" s="155" t="s">
        <v>54</v>
      </c>
      <c r="J1008" s="201">
        <v>91</v>
      </c>
      <c r="K1008" s="201">
        <v>91</v>
      </c>
      <c r="L1008" s="128">
        <v>57800</v>
      </c>
      <c r="M1008" s="199">
        <f t="shared" si="15"/>
        <v>5259800</v>
      </c>
      <c r="N1008" s="157" t="s">
        <v>2227</v>
      </c>
      <c r="O1008" s="157" t="s">
        <v>2228</v>
      </c>
      <c r="P1008" s="205"/>
      <c r="Q1008" s="205"/>
      <c r="R1008" s="205"/>
      <c r="S1008" s="206"/>
    </row>
    <row r="1009" spans="1:19" ht="29.1" customHeight="1">
      <c r="A1009" s="166">
        <v>1005</v>
      </c>
      <c r="B1009" s="206"/>
      <c r="C1009" s="206"/>
      <c r="D1009" s="206"/>
      <c r="E1009" s="206"/>
      <c r="F1009" s="166" t="s">
        <v>3226</v>
      </c>
      <c r="G1009" s="206" t="s">
        <v>3218</v>
      </c>
      <c r="H1009" s="157" t="s">
        <v>933</v>
      </c>
      <c r="I1009" s="155" t="s">
        <v>119</v>
      </c>
      <c r="J1009" s="201">
        <v>100</v>
      </c>
      <c r="K1009" s="202">
        <v>100</v>
      </c>
      <c r="L1009" s="199">
        <v>28000</v>
      </c>
      <c r="M1009" s="199">
        <f t="shared" si="15"/>
        <v>2800000</v>
      </c>
      <c r="N1009" s="157" t="s">
        <v>1833</v>
      </c>
      <c r="O1009" s="157">
        <v>0</v>
      </c>
      <c r="P1009" s="205"/>
      <c r="Q1009" s="205"/>
      <c r="R1009" s="205"/>
      <c r="S1009" s="206"/>
    </row>
    <row r="1010" spans="1:19" ht="29.1" customHeight="1">
      <c r="A1010" s="166">
        <v>1006</v>
      </c>
      <c r="B1010" s="206"/>
      <c r="C1010" s="206"/>
      <c r="D1010" s="206"/>
      <c r="E1010" s="206"/>
      <c r="F1010" s="166" t="s">
        <v>3226</v>
      </c>
      <c r="G1010" s="206" t="s">
        <v>3218</v>
      </c>
      <c r="H1010" s="157" t="s">
        <v>911</v>
      </c>
      <c r="I1010" s="155" t="s">
        <v>119</v>
      </c>
      <c r="J1010" s="201">
        <v>206</v>
      </c>
      <c r="K1010" s="202">
        <v>175</v>
      </c>
      <c r="L1010" s="199">
        <v>28000</v>
      </c>
      <c r="M1010" s="199">
        <f t="shared" si="15"/>
        <v>4900000</v>
      </c>
      <c r="N1010" s="157" t="s">
        <v>1833</v>
      </c>
      <c r="O1010" s="157">
        <v>0</v>
      </c>
      <c r="P1010" s="205"/>
      <c r="Q1010" s="205"/>
      <c r="R1010" s="205"/>
      <c r="S1010" s="206"/>
    </row>
    <row r="1011" spans="1:19" ht="29.1" customHeight="1">
      <c r="A1011" s="166">
        <v>1007</v>
      </c>
      <c r="B1011" s="206"/>
      <c r="C1011" s="206"/>
      <c r="D1011" s="206"/>
      <c r="E1011" s="206"/>
      <c r="F1011" s="166" t="s">
        <v>3226</v>
      </c>
      <c r="G1011" s="206" t="s">
        <v>3218</v>
      </c>
      <c r="H1011" s="157" t="s">
        <v>954</v>
      </c>
      <c r="I1011" s="155" t="s">
        <v>119</v>
      </c>
      <c r="J1011" s="201">
        <v>214</v>
      </c>
      <c r="K1011" s="202">
        <v>102</v>
      </c>
      <c r="L1011" s="199">
        <v>14800</v>
      </c>
      <c r="M1011" s="199">
        <f t="shared" si="15"/>
        <v>1509600</v>
      </c>
      <c r="N1011" s="157" t="s">
        <v>1833</v>
      </c>
      <c r="O1011" s="157">
        <v>0</v>
      </c>
      <c r="P1011" s="205"/>
      <c r="Q1011" s="205"/>
      <c r="R1011" s="205"/>
      <c r="S1011" s="206"/>
    </row>
    <row r="1012" spans="1:19" ht="29.1" customHeight="1">
      <c r="A1012" s="166">
        <v>1008</v>
      </c>
      <c r="B1012" s="206"/>
      <c r="C1012" s="206"/>
      <c r="D1012" s="206"/>
      <c r="E1012" s="206"/>
      <c r="F1012" s="166" t="s">
        <v>3226</v>
      </c>
      <c r="G1012" s="206" t="s">
        <v>3218</v>
      </c>
      <c r="H1012" s="157" t="s">
        <v>952</v>
      </c>
      <c r="I1012" s="155" t="s">
        <v>119</v>
      </c>
      <c r="J1012" s="201">
        <v>95</v>
      </c>
      <c r="K1012" s="202">
        <v>95</v>
      </c>
      <c r="L1012" s="199">
        <v>28000</v>
      </c>
      <c r="M1012" s="199">
        <f t="shared" si="15"/>
        <v>2660000</v>
      </c>
      <c r="N1012" s="157" t="s">
        <v>1833</v>
      </c>
      <c r="O1012" s="157">
        <v>0</v>
      </c>
      <c r="P1012" s="205"/>
      <c r="Q1012" s="205"/>
      <c r="R1012" s="205"/>
      <c r="S1012" s="206"/>
    </row>
    <row r="1013" spans="1:19" ht="29.1" customHeight="1">
      <c r="A1013" s="166">
        <v>1009</v>
      </c>
      <c r="B1013" s="206"/>
      <c r="C1013" s="206"/>
      <c r="D1013" s="206"/>
      <c r="E1013" s="206"/>
      <c r="F1013" s="166" t="s">
        <v>3226</v>
      </c>
      <c r="G1013" s="206" t="s">
        <v>3218</v>
      </c>
      <c r="H1013" s="157" t="s">
        <v>938</v>
      </c>
      <c r="I1013" s="155" t="s">
        <v>119</v>
      </c>
      <c r="J1013" s="201">
        <v>179</v>
      </c>
      <c r="K1013" s="201">
        <v>179</v>
      </c>
      <c r="L1013" s="199">
        <v>28000</v>
      </c>
      <c r="M1013" s="199">
        <f t="shared" si="15"/>
        <v>5012000</v>
      </c>
      <c r="N1013" s="157" t="s">
        <v>3179</v>
      </c>
      <c r="O1013" s="157">
        <v>0</v>
      </c>
      <c r="P1013" s="205"/>
      <c r="Q1013" s="205"/>
      <c r="R1013" s="205"/>
      <c r="S1013" s="206"/>
    </row>
    <row r="1014" spans="1:19" ht="29.1" customHeight="1">
      <c r="A1014" s="166">
        <v>1010</v>
      </c>
      <c r="B1014" s="206"/>
      <c r="C1014" s="206"/>
      <c r="D1014" s="206"/>
      <c r="E1014" s="206"/>
      <c r="F1014" s="166" t="s">
        <v>3226</v>
      </c>
      <c r="G1014" s="206" t="s">
        <v>3218</v>
      </c>
      <c r="H1014" s="157" t="s">
        <v>955</v>
      </c>
      <c r="I1014" s="155" t="s">
        <v>54</v>
      </c>
      <c r="J1014" s="201">
        <v>31</v>
      </c>
      <c r="K1014" s="202">
        <v>16</v>
      </c>
      <c r="L1014" s="199">
        <v>68100</v>
      </c>
      <c r="M1014" s="199">
        <f t="shared" si="15"/>
        <v>1089600</v>
      </c>
      <c r="N1014" s="157" t="s">
        <v>2010</v>
      </c>
      <c r="O1014" s="157" t="s">
        <v>3750</v>
      </c>
      <c r="P1014" s="205"/>
      <c r="Q1014" s="205"/>
      <c r="R1014" s="205"/>
      <c r="S1014" s="206"/>
    </row>
    <row r="1015" spans="1:19" ht="29.1" customHeight="1">
      <c r="A1015" s="166">
        <v>1011</v>
      </c>
      <c r="B1015" s="206"/>
      <c r="C1015" s="206"/>
      <c r="D1015" s="206"/>
      <c r="E1015" s="206"/>
      <c r="F1015" s="166" t="s">
        <v>3226</v>
      </c>
      <c r="G1015" s="206" t="s">
        <v>3218</v>
      </c>
      <c r="H1015" s="157" t="s">
        <v>953</v>
      </c>
      <c r="I1015" s="155" t="s">
        <v>54</v>
      </c>
      <c r="J1015" s="201">
        <v>15</v>
      </c>
      <c r="K1015" s="201">
        <v>15</v>
      </c>
      <c r="L1015" s="128">
        <v>72200</v>
      </c>
      <c r="M1015" s="199">
        <f t="shared" si="15"/>
        <v>1083000</v>
      </c>
      <c r="N1015" s="157" t="s">
        <v>2230</v>
      </c>
      <c r="O1015" s="157" t="s">
        <v>3681</v>
      </c>
      <c r="P1015" s="205"/>
      <c r="Q1015" s="205"/>
      <c r="R1015" s="205"/>
      <c r="S1015" s="206"/>
    </row>
    <row r="1016" spans="1:19" ht="29.1" customHeight="1">
      <c r="A1016" s="166">
        <v>1012</v>
      </c>
      <c r="B1016" s="206"/>
      <c r="C1016" s="206"/>
      <c r="D1016" s="206"/>
      <c r="E1016" s="206"/>
      <c r="F1016" s="166" t="s">
        <v>3226</v>
      </c>
      <c r="G1016" s="206" t="s">
        <v>3218</v>
      </c>
      <c r="H1016" s="157" t="s">
        <v>940</v>
      </c>
      <c r="I1016" s="155" t="s">
        <v>182</v>
      </c>
      <c r="J1016" s="201">
        <v>38</v>
      </c>
      <c r="K1016" s="202">
        <v>18</v>
      </c>
      <c r="L1016" s="199">
        <v>83900</v>
      </c>
      <c r="M1016" s="199">
        <f t="shared" si="15"/>
        <v>1510200</v>
      </c>
      <c r="N1016" s="157" t="s">
        <v>2230</v>
      </c>
      <c r="O1016" s="157" t="s">
        <v>3681</v>
      </c>
      <c r="P1016" s="205"/>
      <c r="Q1016" s="205"/>
      <c r="R1016" s="205"/>
      <c r="S1016" s="206"/>
    </row>
    <row r="1017" spans="1:19" ht="29.1" customHeight="1">
      <c r="A1017" s="166">
        <v>1013</v>
      </c>
      <c r="B1017" s="206"/>
      <c r="C1017" s="206"/>
      <c r="D1017" s="206"/>
      <c r="E1017" s="206"/>
      <c r="F1017" s="166" t="s">
        <v>3226</v>
      </c>
      <c r="G1017" s="206" t="s">
        <v>3218</v>
      </c>
      <c r="H1017" s="157" t="s">
        <v>943</v>
      </c>
      <c r="I1017" s="155" t="s">
        <v>119</v>
      </c>
      <c r="J1017" s="201">
        <v>5</v>
      </c>
      <c r="K1017" s="201">
        <v>5</v>
      </c>
      <c r="L1017" s="128">
        <v>28000</v>
      </c>
      <c r="M1017" s="199">
        <f t="shared" si="15"/>
        <v>140000</v>
      </c>
      <c r="N1017" s="157" t="s">
        <v>1833</v>
      </c>
      <c r="O1017" s="157">
        <v>0</v>
      </c>
      <c r="P1017" s="205"/>
      <c r="Q1017" s="205"/>
      <c r="R1017" s="205"/>
      <c r="S1017" s="206"/>
    </row>
    <row r="1018" spans="1:19" ht="29.1" customHeight="1">
      <c r="A1018" s="166">
        <v>1014</v>
      </c>
      <c r="B1018" s="206"/>
      <c r="C1018" s="206"/>
      <c r="D1018" s="206"/>
      <c r="E1018" s="206"/>
      <c r="F1018" s="166" t="s">
        <v>3226</v>
      </c>
      <c r="G1018" s="206" t="s">
        <v>3218</v>
      </c>
      <c r="H1018" s="157" t="s">
        <v>944</v>
      </c>
      <c r="I1018" s="155" t="s">
        <v>54</v>
      </c>
      <c r="J1018" s="201">
        <v>112</v>
      </c>
      <c r="K1018" s="201">
        <v>112</v>
      </c>
      <c r="L1018" s="128">
        <v>57800</v>
      </c>
      <c r="M1018" s="199">
        <f t="shared" si="15"/>
        <v>6473600</v>
      </c>
      <c r="N1018" s="157" t="s">
        <v>2230</v>
      </c>
      <c r="O1018" s="157" t="s">
        <v>3682</v>
      </c>
      <c r="P1018" s="205"/>
      <c r="Q1018" s="205"/>
      <c r="R1018" s="205"/>
      <c r="S1018" s="206"/>
    </row>
    <row r="1019" spans="1:19" ht="29.1" customHeight="1">
      <c r="A1019" s="166">
        <v>1015</v>
      </c>
      <c r="B1019" s="206"/>
      <c r="C1019" s="206"/>
      <c r="D1019" s="206"/>
      <c r="E1019" s="206"/>
      <c r="F1019" s="166" t="s">
        <v>3226</v>
      </c>
      <c r="G1019" s="206" t="s">
        <v>3218</v>
      </c>
      <c r="H1019" s="157" t="s">
        <v>945</v>
      </c>
      <c r="I1019" s="155" t="s">
        <v>182</v>
      </c>
      <c r="J1019" s="201">
        <v>161</v>
      </c>
      <c r="K1019" s="202">
        <v>145</v>
      </c>
      <c r="L1019" s="199">
        <v>80100</v>
      </c>
      <c r="M1019" s="199">
        <f t="shared" si="15"/>
        <v>11614500</v>
      </c>
      <c r="N1019" s="157" t="s">
        <v>2230</v>
      </c>
      <c r="O1019" s="157" t="s">
        <v>3682</v>
      </c>
      <c r="P1019" s="205"/>
      <c r="Q1019" s="205"/>
      <c r="R1019" s="205"/>
      <c r="S1019" s="206"/>
    </row>
    <row r="1020" spans="1:19" ht="29.1" customHeight="1">
      <c r="A1020" s="166">
        <v>1016</v>
      </c>
      <c r="B1020" s="206"/>
      <c r="C1020" s="206"/>
      <c r="D1020" s="206"/>
      <c r="E1020" s="206"/>
      <c r="F1020" s="166" t="s">
        <v>3226</v>
      </c>
      <c r="G1020" s="206" t="s">
        <v>3218</v>
      </c>
      <c r="H1020" s="158" t="s">
        <v>3122</v>
      </c>
      <c r="I1020" s="155" t="s">
        <v>27</v>
      </c>
      <c r="J1020" s="201">
        <v>779</v>
      </c>
      <c r="K1020" s="202">
        <v>141</v>
      </c>
      <c r="L1020" s="199">
        <v>85000</v>
      </c>
      <c r="M1020" s="199">
        <f t="shared" si="15"/>
        <v>11985000</v>
      </c>
      <c r="N1020" s="157" t="s">
        <v>2230</v>
      </c>
      <c r="O1020" s="157" t="s">
        <v>3682</v>
      </c>
      <c r="P1020" s="205"/>
      <c r="Q1020" s="205"/>
      <c r="R1020" s="205"/>
      <c r="S1020" s="206"/>
    </row>
    <row r="1021" spans="1:19" ht="29.1" customHeight="1">
      <c r="A1021" s="166">
        <v>1017</v>
      </c>
      <c r="B1021" s="206"/>
      <c r="C1021" s="206"/>
      <c r="D1021" s="206"/>
      <c r="E1021" s="206"/>
      <c r="F1021" s="166" t="s">
        <v>3226</v>
      </c>
      <c r="G1021" s="206" t="s">
        <v>3218</v>
      </c>
      <c r="H1021" s="157" t="s">
        <v>946</v>
      </c>
      <c r="I1021" s="155" t="s">
        <v>55</v>
      </c>
      <c r="J1021" s="201">
        <v>199</v>
      </c>
      <c r="K1021" s="201">
        <v>199</v>
      </c>
      <c r="L1021" s="128">
        <v>38600</v>
      </c>
      <c r="M1021" s="199">
        <f t="shared" si="15"/>
        <v>7681400</v>
      </c>
      <c r="N1021" s="157" t="s">
        <v>2206</v>
      </c>
      <c r="O1021" s="157" t="s">
        <v>2207</v>
      </c>
      <c r="P1021" s="205"/>
      <c r="Q1021" s="205"/>
      <c r="R1021" s="205"/>
      <c r="S1021" s="206"/>
    </row>
    <row r="1022" spans="1:19" ht="29.1" customHeight="1">
      <c r="A1022" s="166">
        <v>1018</v>
      </c>
      <c r="B1022" s="206"/>
      <c r="C1022" s="206"/>
      <c r="D1022" s="206"/>
      <c r="E1022" s="206"/>
      <c r="F1022" s="166" t="s">
        <v>3226</v>
      </c>
      <c r="G1022" s="206" t="s">
        <v>3218</v>
      </c>
      <c r="H1022" s="157" t="s">
        <v>950</v>
      </c>
      <c r="I1022" s="155" t="s">
        <v>182</v>
      </c>
      <c r="J1022" s="201">
        <v>602</v>
      </c>
      <c r="K1022" s="202">
        <v>223</v>
      </c>
      <c r="L1022" s="199">
        <v>50100</v>
      </c>
      <c r="M1022" s="199">
        <f t="shared" si="15"/>
        <v>11172300</v>
      </c>
      <c r="N1022" s="157" t="s">
        <v>1990</v>
      </c>
      <c r="O1022" s="157" t="s">
        <v>1991</v>
      </c>
      <c r="P1022" s="205"/>
      <c r="Q1022" s="205"/>
      <c r="R1022" s="205"/>
      <c r="S1022" s="206"/>
    </row>
    <row r="1023" spans="1:19" ht="29.1" customHeight="1">
      <c r="A1023" s="166">
        <v>1019</v>
      </c>
      <c r="B1023" s="206"/>
      <c r="C1023" s="206"/>
      <c r="D1023" s="206"/>
      <c r="E1023" s="206"/>
      <c r="F1023" s="166" t="s">
        <v>3226</v>
      </c>
      <c r="G1023" s="206" t="s">
        <v>3218</v>
      </c>
      <c r="H1023" s="157" t="s">
        <v>951</v>
      </c>
      <c r="I1023" s="155" t="s">
        <v>119</v>
      </c>
      <c r="J1023" s="201">
        <v>13</v>
      </c>
      <c r="K1023" s="202">
        <v>8</v>
      </c>
      <c r="L1023" s="199">
        <v>28000</v>
      </c>
      <c r="M1023" s="199">
        <f t="shared" si="15"/>
        <v>224000</v>
      </c>
      <c r="N1023" s="157" t="s">
        <v>2007</v>
      </c>
      <c r="O1023" s="157" t="s">
        <v>2236</v>
      </c>
      <c r="P1023" s="205"/>
      <c r="Q1023" s="205"/>
      <c r="R1023" s="205"/>
      <c r="S1023" s="206"/>
    </row>
    <row r="1024" spans="1:19" ht="29.1" customHeight="1">
      <c r="A1024" s="166">
        <v>1020</v>
      </c>
      <c r="B1024" s="206"/>
      <c r="C1024" s="206"/>
      <c r="D1024" s="206"/>
      <c r="E1024" s="206"/>
      <c r="F1024" s="166" t="s">
        <v>3226</v>
      </c>
      <c r="G1024" s="206" t="s">
        <v>3218</v>
      </c>
      <c r="H1024" s="157" t="s">
        <v>957</v>
      </c>
      <c r="I1024" s="155" t="s">
        <v>119</v>
      </c>
      <c r="J1024" s="201">
        <v>50</v>
      </c>
      <c r="K1024" s="202">
        <v>15</v>
      </c>
      <c r="L1024" s="199">
        <v>14800</v>
      </c>
      <c r="M1024" s="199">
        <f t="shared" si="15"/>
        <v>222000</v>
      </c>
      <c r="N1024" s="157" t="s">
        <v>2145</v>
      </c>
      <c r="O1024" s="157" t="s">
        <v>3683</v>
      </c>
      <c r="P1024" s="205"/>
      <c r="Q1024" s="205"/>
      <c r="R1024" s="205"/>
      <c r="S1024" s="206"/>
    </row>
    <row r="1025" spans="1:19" ht="29.1" customHeight="1">
      <c r="A1025" s="166">
        <v>1021</v>
      </c>
      <c r="B1025" s="206"/>
      <c r="C1025" s="206"/>
      <c r="D1025" s="206"/>
      <c r="E1025" s="206"/>
      <c r="F1025" s="166" t="s">
        <v>3226</v>
      </c>
      <c r="G1025" s="206" t="s">
        <v>3218</v>
      </c>
      <c r="H1025" s="157" t="s">
        <v>956</v>
      </c>
      <c r="I1025" s="155" t="s">
        <v>54</v>
      </c>
      <c r="J1025" s="201">
        <v>2536</v>
      </c>
      <c r="K1025" s="202">
        <v>157</v>
      </c>
      <c r="L1025" s="199">
        <v>41400</v>
      </c>
      <c r="M1025" s="199">
        <f t="shared" si="15"/>
        <v>6499800</v>
      </c>
      <c r="N1025" s="157" t="s">
        <v>2241</v>
      </c>
      <c r="O1025" s="157" t="s">
        <v>2242</v>
      </c>
      <c r="P1025" s="205"/>
      <c r="Q1025" s="205"/>
      <c r="R1025" s="205"/>
      <c r="S1025" s="206"/>
    </row>
    <row r="1026" spans="1:19" ht="29.1" customHeight="1">
      <c r="A1026" s="166">
        <v>1022</v>
      </c>
      <c r="B1026" s="206"/>
      <c r="C1026" s="206"/>
      <c r="D1026" s="206"/>
      <c r="E1026" s="206"/>
      <c r="F1026" s="166" t="s">
        <v>3226</v>
      </c>
      <c r="G1026" s="206" t="s">
        <v>3218</v>
      </c>
      <c r="H1026" s="157" t="s">
        <v>959</v>
      </c>
      <c r="I1026" s="155" t="s">
        <v>55</v>
      </c>
      <c r="J1026" s="201">
        <v>42</v>
      </c>
      <c r="K1026" s="201">
        <v>42</v>
      </c>
      <c r="L1026" s="128">
        <v>38200</v>
      </c>
      <c r="M1026" s="199">
        <f t="shared" si="15"/>
        <v>1604400</v>
      </c>
      <c r="N1026" s="157" t="s">
        <v>1837</v>
      </c>
      <c r="O1026" s="157" t="s">
        <v>3698</v>
      </c>
      <c r="P1026" s="205"/>
      <c r="Q1026" s="205"/>
      <c r="R1026" s="205"/>
      <c r="S1026" s="206"/>
    </row>
    <row r="1027" spans="1:19" ht="29.1" customHeight="1">
      <c r="A1027" s="166">
        <v>1023</v>
      </c>
      <c r="B1027" s="206"/>
      <c r="C1027" s="206"/>
      <c r="D1027" s="206"/>
      <c r="E1027" s="206"/>
      <c r="F1027" s="166" t="s">
        <v>3226</v>
      </c>
      <c r="G1027" s="206" t="s">
        <v>3218</v>
      </c>
      <c r="H1027" s="157" t="s">
        <v>897</v>
      </c>
      <c r="I1027" s="155" t="s">
        <v>54</v>
      </c>
      <c r="J1027" s="201">
        <v>214</v>
      </c>
      <c r="K1027" s="201">
        <v>214</v>
      </c>
      <c r="L1027" s="128">
        <v>38200</v>
      </c>
      <c r="M1027" s="199">
        <f t="shared" si="15"/>
        <v>8174800</v>
      </c>
      <c r="N1027" s="157" t="s">
        <v>2195</v>
      </c>
      <c r="O1027" s="157" t="s">
        <v>2201</v>
      </c>
      <c r="P1027" s="205"/>
      <c r="Q1027" s="205"/>
      <c r="R1027" s="205"/>
      <c r="S1027" s="206"/>
    </row>
    <row r="1028" spans="1:19" ht="29.1" customHeight="1">
      <c r="A1028" s="166">
        <v>1024</v>
      </c>
      <c r="B1028" s="206"/>
      <c r="C1028" s="206"/>
      <c r="D1028" s="206"/>
      <c r="E1028" s="206"/>
      <c r="F1028" s="166" t="s">
        <v>3226</v>
      </c>
      <c r="G1028" s="206" t="s">
        <v>3218</v>
      </c>
      <c r="H1028" s="157" t="s">
        <v>898</v>
      </c>
      <c r="I1028" s="155" t="s">
        <v>182</v>
      </c>
      <c r="J1028" s="201">
        <v>156</v>
      </c>
      <c r="K1028" s="202">
        <v>88</v>
      </c>
      <c r="L1028" s="199">
        <v>28400</v>
      </c>
      <c r="M1028" s="199">
        <f t="shared" si="15"/>
        <v>2499200</v>
      </c>
      <c r="N1028" s="157" t="s">
        <v>2195</v>
      </c>
      <c r="O1028" s="157" t="s">
        <v>2201</v>
      </c>
      <c r="P1028" s="205"/>
      <c r="Q1028" s="205"/>
      <c r="R1028" s="205"/>
      <c r="S1028" s="206"/>
    </row>
    <row r="1029" spans="1:19" ht="29.1" customHeight="1">
      <c r="A1029" s="166">
        <v>1025</v>
      </c>
      <c r="B1029" s="206"/>
      <c r="C1029" s="206"/>
      <c r="D1029" s="206"/>
      <c r="E1029" s="206"/>
      <c r="F1029" s="166" t="s">
        <v>3226</v>
      </c>
      <c r="G1029" s="206" t="s">
        <v>3218</v>
      </c>
      <c r="H1029" s="157" t="s">
        <v>894</v>
      </c>
      <c r="I1029" s="155" t="s">
        <v>54</v>
      </c>
      <c r="J1029" s="201">
        <v>84</v>
      </c>
      <c r="K1029" s="201">
        <v>84</v>
      </c>
      <c r="L1029" s="128">
        <v>38200</v>
      </c>
      <c r="M1029" s="199">
        <f t="shared" ref="M1029:M1092" si="16">K1029*L1029</f>
        <v>3208800</v>
      </c>
      <c r="N1029" s="157" t="s">
        <v>2199</v>
      </c>
      <c r="O1029" s="157" t="s">
        <v>2200</v>
      </c>
      <c r="P1029" s="205"/>
      <c r="Q1029" s="205"/>
      <c r="R1029" s="205"/>
      <c r="S1029" s="206"/>
    </row>
    <row r="1030" spans="1:19" ht="29.1" customHeight="1">
      <c r="A1030" s="166">
        <v>1026</v>
      </c>
      <c r="B1030" s="206"/>
      <c r="C1030" s="206"/>
      <c r="D1030" s="206"/>
      <c r="E1030" s="206"/>
      <c r="F1030" s="166" t="s">
        <v>3226</v>
      </c>
      <c r="G1030" s="206" t="s">
        <v>3218</v>
      </c>
      <c r="H1030" s="157" t="s">
        <v>893</v>
      </c>
      <c r="I1030" s="155" t="s">
        <v>182</v>
      </c>
      <c r="J1030" s="201">
        <v>853</v>
      </c>
      <c r="K1030" s="202">
        <v>78</v>
      </c>
      <c r="L1030" s="199">
        <v>29900</v>
      </c>
      <c r="M1030" s="199">
        <f t="shared" si="16"/>
        <v>2332200</v>
      </c>
      <c r="N1030" s="157" t="s">
        <v>2197</v>
      </c>
      <c r="O1030" s="157" t="s">
        <v>2198</v>
      </c>
      <c r="P1030" s="205"/>
      <c r="Q1030" s="205"/>
      <c r="R1030" s="205"/>
      <c r="S1030" s="206"/>
    </row>
    <row r="1031" spans="1:19" ht="29.1" customHeight="1">
      <c r="A1031" s="166">
        <v>1027</v>
      </c>
      <c r="B1031" s="206"/>
      <c r="C1031" s="206"/>
      <c r="D1031" s="206"/>
      <c r="E1031" s="206"/>
      <c r="F1031" s="166" t="s">
        <v>3226</v>
      </c>
      <c r="G1031" s="206" t="s">
        <v>3218</v>
      </c>
      <c r="H1031" s="157" t="s">
        <v>892</v>
      </c>
      <c r="I1031" s="155" t="s">
        <v>54</v>
      </c>
      <c r="J1031" s="201">
        <v>490</v>
      </c>
      <c r="K1031" s="202">
        <v>250</v>
      </c>
      <c r="L1031" s="199">
        <v>15800</v>
      </c>
      <c r="M1031" s="199">
        <f t="shared" si="16"/>
        <v>3950000</v>
      </c>
      <c r="N1031" s="157" t="s">
        <v>3179</v>
      </c>
      <c r="O1031" s="157">
        <v>0</v>
      </c>
      <c r="P1031" s="205"/>
      <c r="Q1031" s="205"/>
      <c r="R1031" s="205"/>
      <c r="S1031" s="206"/>
    </row>
    <row r="1032" spans="1:19" ht="29.1" customHeight="1">
      <c r="A1032" s="166">
        <v>1028</v>
      </c>
      <c r="B1032" s="206"/>
      <c r="C1032" s="206"/>
      <c r="D1032" s="206"/>
      <c r="E1032" s="206"/>
      <c r="F1032" s="166" t="s">
        <v>3226</v>
      </c>
      <c r="G1032" s="206" t="s">
        <v>3218</v>
      </c>
      <c r="H1032" s="157" t="s">
        <v>888</v>
      </c>
      <c r="I1032" s="155" t="s">
        <v>54</v>
      </c>
      <c r="J1032" s="201">
        <v>165</v>
      </c>
      <c r="K1032" s="202">
        <v>121</v>
      </c>
      <c r="L1032" s="199">
        <v>14800</v>
      </c>
      <c r="M1032" s="199">
        <f t="shared" si="16"/>
        <v>1790800</v>
      </c>
      <c r="N1032" s="157" t="s">
        <v>1867</v>
      </c>
      <c r="O1032" s="157" t="s">
        <v>2193</v>
      </c>
      <c r="P1032" s="205"/>
      <c r="Q1032" s="205"/>
      <c r="R1032" s="205"/>
      <c r="S1032" s="206"/>
    </row>
    <row r="1033" spans="1:19" ht="29.1" customHeight="1">
      <c r="A1033" s="166">
        <v>1029</v>
      </c>
      <c r="B1033" s="206"/>
      <c r="C1033" s="206"/>
      <c r="D1033" s="206"/>
      <c r="E1033" s="206"/>
      <c r="F1033" s="166" t="s">
        <v>3226</v>
      </c>
      <c r="G1033" s="206" t="s">
        <v>3218</v>
      </c>
      <c r="H1033" s="157" t="s">
        <v>886</v>
      </c>
      <c r="I1033" s="155" t="s">
        <v>54</v>
      </c>
      <c r="J1033" s="201">
        <v>352</v>
      </c>
      <c r="K1033" s="201">
        <v>352</v>
      </c>
      <c r="L1033" s="128">
        <v>1380</v>
      </c>
      <c r="M1033" s="199">
        <f t="shared" si="16"/>
        <v>485760</v>
      </c>
      <c r="N1033" s="157" t="s">
        <v>3191</v>
      </c>
      <c r="O1033" s="157">
        <v>0</v>
      </c>
      <c r="P1033" s="205"/>
      <c r="Q1033" s="205"/>
      <c r="R1033" s="205"/>
      <c r="S1033" s="206"/>
    </row>
    <row r="1034" spans="1:19" ht="29.1" customHeight="1">
      <c r="A1034" s="166">
        <v>1030</v>
      </c>
      <c r="B1034" s="206"/>
      <c r="C1034" s="206"/>
      <c r="D1034" s="206"/>
      <c r="E1034" s="206"/>
      <c r="F1034" s="166" t="s">
        <v>3226</v>
      </c>
      <c r="G1034" s="206" t="s">
        <v>3218</v>
      </c>
      <c r="H1034" s="158" t="s">
        <v>3178</v>
      </c>
      <c r="I1034" s="155" t="s">
        <v>0</v>
      </c>
      <c r="J1034" s="201">
        <v>229</v>
      </c>
      <c r="K1034" s="201">
        <v>2</v>
      </c>
      <c r="L1034" s="128">
        <v>16200</v>
      </c>
      <c r="M1034" s="199">
        <f t="shared" si="16"/>
        <v>32400</v>
      </c>
      <c r="N1034" s="157" t="s">
        <v>1867</v>
      </c>
      <c r="O1034" s="157" t="s">
        <v>2193</v>
      </c>
      <c r="P1034" s="205"/>
      <c r="Q1034" s="205"/>
      <c r="R1034" s="205"/>
      <c r="S1034" s="206"/>
    </row>
    <row r="1035" spans="1:19" ht="29.1" customHeight="1">
      <c r="A1035" s="166">
        <v>1031</v>
      </c>
      <c r="B1035" s="206"/>
      <c r="C1035" s="206"/>
      <c r="D1035" s="206"/>
      <c r="E1035" s="206"/>
      <c r="F1035" s="166" t="s">
        <v>3226</v>
      </c>
      <c r="G1035" s="206" t="s">
        <v>3218</v>
      </c>
      <c r="H1035" s="158" t="s">
        <v>883</v>
      </c>
      <c r="I1035" s="155" t="s">
        <v>54</v>
      </c>
      <c r="J1035" s="201">
        <v>542</v>
      </c>
      <c r="K1035" s="202">
        <v>268</v>
      </c>
      <c r="L1035" s="199">
        <v>4770</v>
      </c>
      <c r="M1035" s="199">
        <f t="shared" si="16"/>
        <v>1278360</v>
      </c>
      <c r="N1035" s="157" t="s">
        <v>1810</v>
      </c>
      <c r="O1035" s="157" t="s">
        <v>2174</v>
      </c>
      <c r="P1035" s="205"/>
      <c r="Q1035" s="205"/>
      <c r="R1035" s="205"/>
      <c r="S1035" s="206"/>
    </row>
    <row r="1036" spans="1:19" ht="29.1" customHeight="1">
      <c r="A1036" s="166">
        <v>1032</v>
      </c>
      <c r="B1036" s="206"/>
      <c r="C1036" s="206"/>
      <c r="D1036" s="206"/>
      <c r="E1036" s="206"/>
      <c r="F1036" s="166" t="s">
        <v>3226</v>
      </c>
      <c r="G1036" s="206" t="s">
        <v>3218</v>
      </c>
      <c r="H1036" s="158" t="s">
        <v>854</v>
      </c>
      <c r="I1036" s="155" t="s">
        <v>54</v>
      </c>
      <c r="J1036" s="201">
        <v>261</v>
      </c>
      <c r="K1036" s="202">
        <v>261</v>
      </c>
      <c r="L1036" s="199">
        <v>4470</v>
      </c>
      <c r="M1036" s="199">
        <f t="shared" si="16"/>
        <v>1166670</v>
      </c>
      <c r="N1036" s="157" t="s">
        <v>1810</v>
      </c>
      <c r="O1036" s="157" t="s">
        <v>2174</v>
      </c>
      <c r="P1036" s="205"/>
      <c r="Q1036" s="205"/>
      <c r="R1036" s="205"/>
      <c r="S1036" s="206"/>
    </row>
    <row r="1037" spans="1:19" ht="29.1" customHeight="1">
      <c r="A1037" s="166">
        <v>1033</v>
      </c>
      <c r="B1037" s="206"/>
      <c r="C1037" s="206"/>
      <c r="D1037" s="206"/>
      <c r="E1037" s="206"/>
      <c r="F1037" s="166" t="s">
        <v>3226</v>
      </c>
      <c r="G1037" s="206" t="s">
        <v>3218</v>
      </c>
      <c r="H1037" s="158" t="s">
        <v>3162</v>
      </c>
      <c r="I1037" s="155" t="s">
        <v>37</v>
      </c>
      <c r="J1037" s="201">
        <v>3</v>
      </c>
      <c r="K1037" s="202">
        <v>3</v>
      </c>
      <c r="L1037" s="199">
        <v>1380</v>
      </c>
      <c r="M1037" s="199">
        <f t="shared" si="16"/>
        <v>4140</v>
      </c>
      <c r="N1037" s="157" t="s">
        <v>2175</v>
      </c>
      <c r="O1037" s="157" t="s">
        <v>3753</v>
      </c>
      <c r="P1037" s="205"/>
      <c r="Q1037" s="205"/>
      <c r="R1037" s="205"/>
      <c r="S1037" s="206"/>
    </row>
    <row r="1038" spans="1:19" ht="29.1" customHeight="1">
      <c r="A1038" s="166">
        <v>1034</v>
      </c>
      <c r="B1038" s="206"/>
      <c r="C1038" s="206"/>
      <c r="D1038" s="206"/>
      <c r="E1038" s="206"/>
      <c r="F1038" s="166" t="s">
        <v>3226</v>
      </c>
      <c r="G1038" s="206" t="s">
        <v>3218</v>
      </c>
      <c r="H1038" s="158" t="s">
        <v>860</v>
      </c>
      <c r="I1038" s="155" t="s">
        <v>119</v>
      </c>
      <c r="J1038" s="201">
        <v>169</v>
      </c>
      <c r="K1038" s="202">
        <v>104</v>
      </c>
      <c r="L1038" s="199">
        <v>1380</v>
      </c>
      <c r="M1038" s="199">
        <f t="shared" si="16"/>
        <v>143520</v>
      </c>
      <c r="N1038" s="157" t="s">
        <v>2178</v>
      </c>
      <c r="O1038" s="157">
        <v>0</v>
      </c>
      <c r="P1038" s="205"/>
      <c r="Q1038" s="205"/>
      <c r="R1038" s="205"/>
      <c r="S1038" s="206"/>
    </row>
    <row r="1039" spans="1:19" ht="29.1" customHeight="1">
      <c r="A1039" s="166">
        <v>1035</v>
      </c>
      <c r="B1039" s="206"/>
      <c r="C1039" s="206"/>
      <c r="D1039" s="206"/>
      <c r="E1039" s="206"/>
      <c r="F1039" s="166" t="s">
        <v>3226</v>
      </c>
      <c r="G1039" s="206" t="s">
        <v>3218</v>
      </c>
      <c r="H1039" s="158" t="s">
        <v>859</v>
      </c>
      <c r="I1039" s="155" t="s">
        <v>54</v>
      </c>
      <c r="J1039" s="201">
        <v>508</v>
      </c>
      <c r="K1039" s="201">
        <v>504</v>
      </c>
      <c r="L1039" s="128">
        <v>4440</v>
      </c>
      <c r="M1039" s="199">
        <f t="shared" si="16"/>
        <v>2237760</v>
      </c>
      <c r="N1039" s="157" t="s">
        <v>3179</v>
      </c>
      <c r="O1039" s="157">
        <v>0</v>
      </c>
      <c r="P1039" s="205"/>
      <c r="Q1039" s="205"/>
      <c r="R1039" s="205"/>
      <c r="S1039" s="206"/>
    </row>
    <row r="1040" spans="1:19" ht="29.1" customHeight="1">
      <c r="A1040" s="166">
        <v>1036</v>
      </c>
      <c r="B1040" s="206"/>
      <c r="C1040" s="206"/>
      <c r="D1040" s="206"/>
      <c r="E1040" s="206"/>
      <c r="F1040" s="166" t="s">
        <v>3226</v>
      </c>
      <c r="G1040" s="206" t="s">
        <v>3218</v>
      </c>
      <c r="H1040" s="158" t="s">
        <v>879</v>
      </c>
      <c r="I1040" s="155" t="s">
        <v>119</v>
      </c>
      <c r="J1040" s="201">
        <v>383</v>
      </c>
      <c r="K1040" s="202">
        <v>326</v>
      </c>
      <c r="L1040" s="199">
        <v>1380</v>
      </c>
      <c r="M1040" s="199">
        <f t="shared" si="16"/>
        <v>449880</v>
      </c>
      <c r="N1040" s="157" t="s">
        <v>3191</v>
      </c>
      <c r="O1040" s="157">
        <v>0</v>
      </c>
      <c r="P1040" s="205"/>
      <c r="Q1040" s="205"/>
      <c r="R1040" s="205"/>
      <c r="S1040" s="206"/>
    </row>
    <row r="1041" spans="1:19" ht="29.1" customHeight="1">
      <c r="A1041" s="166">
        <v>1037</v>
      </c>
      <c r="B1041" s="206"/>
      <c r="C1041" s="206"/>
      <c r="D1041" s="206"/>
      <c r="E1041" s="206"/>
      <c r="F1041" s="166" t="s">
        <v>3226</v>
      </c>
      <c r="G1041" s="206" t="s">
        <v>3218</v>
      </c>
      <c r="H1041" s="158" t="s">
        <v>878</v>
      </c>
      <c r="I1041" s="155" t="s">
        <v>54</v>
      </c>
      <c r="J1041" s="201">
        <v>50</v>
      </c>
      <c r="K1041" s="201">
        <v>50</v>
      </c>
      <c r="L1041" s="128">
        <v>4540</v>
      </c>
      <c r="M1041" s="199">
        <f t="shared" si="16"/>
        <v>227000</v>
      </c>
      <c r="N1041" s="157" t="s">
        <v>2183</v>
      </c>
      <c r="O1041" s="157" t="s">
        <v>2189</v>
      </c>
      <c r="P1041" s="205"/>
      <c r="Q1041" s="205"/>
      <c r="R1041" s="205"/>
      <c r="S1041" s="206"/>
    </row>
    <row r="1042" spans="1:19" ht="29.1" customHeight="1">
      <c r="A1042" s="166">
        <v>1038</v>
      </c>
      <c r="B1042" s="206"/>
      <c r="C1042" s="206"/>
      <c r="D1042" s="206"/>
      <c r="E1042" s="206"/>
      <c r="F1042" s="166" t="s">
        <v>3226</v>
      </c>
      <c r="G1042" s="206" t="s">
        <v>3218</v>
      </c>
      <c r="H1042" s="158" t="s">
        <v>880</v>
      </c>
      <c r="I1042" s="155" t="s">
        <v>736</v>
      </c>
      <c r="J1042" s="201">
        <v>1160</v>
      </c>
      <c r="K1042" s="202">
        <v>300</v>
      </c>
      <c r="L1042" s="199">
        <v>14400</v>
      </c>
      <c r="M1042" s="199">
        <f t="shared" si="16"/>
        <v>4320000</v>
      </c>
      <c r="N1042" s="157" t="s">
        <v>2190</v>
      </c>
      <c r="O1042" s="157" t="s">
        <v>2191</v>
      </c>
      <c r="P1042" s="205"/>
      <c r="Q1042" s="205"/>
      <c r="R1042" s="205"/>
      <c r="S1042" s="206"/>
    </row>
    <row r="1043" spans="1:19" ht="29.1" customHeight="1">
      <c r="A1043" s="166">
        <v>1039</v>
      </c>
      <c r="B1043" s="206"/>
      <c r="C1043" s="206"/>
      <c r="D1043" s="206"/>
      <c r="E1043" s="206"/>
      <c r="F1043" s="166" t="s">
        <v>3226</v>
      </c>
      <c r="G1043" s="206" t="s">
        <v>3218</v>
      </c>
      <c r="H1043" s="158" t="s">
        <v>873</v>
      </c>
      <c r="I1043" s="155" t="s">
        <v>54</v>
      </c>
      <c r="J1043" s="201">
        <v>211</v>
      </c>
      <c r="K1043" s="201">
        <v>211</v>
      </c>
      <c r="L1043" s="128">
        <v>1380</v>
      </c>
      <c r="M1043" s="199">
        <f t="shared" si="16"/>
        <v>291180</v>
      </c>
      <c r="N1043" s="157" t="s">
        <v>3179</v>
      </c>
      <c r="O1043" s="157">
        <v>0</v>
      </c>
      <c r="P1043" s="205"/>
      <c r="Q1043" s="205"/>
      <c r="R1043" s="205"/>
      <c r="S1043" s="206"/>
    </row>
    <row r="1044" spans="1:19" ht="29.1" customHeight="1">
      <c r="A1044" s="166">
        <v>1040</v>
      </c>
      <c r="B1044" s="206"/>
      <c r="C1044" s="206"/>
      <c r="D1044" s="206"/>
      <c r="E1044" s="206"/>
      <c r="F1044" s="166" t="s">
        <v>3226</v>
      </c>
      <c r="G1044" s="206" t="s">
        <v>3218</v>
      </c>
      <c r="H1044" s="158" t="s">
        <v>874</v>
      </c>
      <c r="I1044" s="155" t="s">
        <v>119</v>
      </c>
      <c r="J1044" s="201">
        <v>245</v>
      </c>
      <c r="K1044" s="201">
        <v>245</v>
      </c>
      <c r="L1044" s="128">
        <v>1380</v>
      </c>
      <c r="M1044" s="199">
        <f t="shared" si="16"/>
        <v>338100</v>
      </c>
      <c r="N1044" s="157" t="s">
        <v>2185</v>
      </c>
      <c r="O1044" s="157" t="s">
        <v>2186</v>
      </c>
      <c r="P1044" s="205"/>
      <c r="Q1044" s="205"/>
      <c r="R1044" s="205"/>
      <c r="S1044" s="206"/>
    </row>
    <row r="1045" spans="1:19" ht="29.1" customHeight="1">
      <c r="A1045" s="166">
        <v>1041</v>
      </c>
      <c r="B1045" s="206"/>
      <c r="C1045" s="206"/>
      <c r="D1045" s="206"/>
      <c r="E1045" s="206"/>
      <c r="F1045" s="166" t="s">
        <v>3226</v>
      </c>
      <c r="G1045" s="206" t="s">
        <v>3218</v>
      </c>
      <c r="H1045" s="158" t="s">
        <v>882</v>
      </c>
      <c r="I1045" s="155" t="s">
        <v>736</v>
      </c>
      <c r="J1045" s="201">
        <v>7</v>
      </c>
      <c r="K1045" s="201">
        <v>7</v>
      </c>
      <c r="L1045" s="128">
        <v>6700</v>
      </c>
      <c r="M1045" s="199">
        <f t="shared" si="16"/>
        <v>46900</v>
      </c>
      <c r="N1045" s="157" t="s">
        <v>3179</v>
      </c>
      <c r="O1045" s="157">
        <v>0</v>
      </c>
      <c r="P1045" s="205"/>
      <c r="Q1045" s="205"/>
      <c r="R1045" s="205"/>
      <c r="S1045" s="206"/>
    </row>
    <row r="1046" spans="1:19" ht="29.1" customHeight="1">
      <c r="A1046" s="166">
        <v>1042</v>
      </c>
      <c r="B1046" s="206"/>
      <c r="C1046" s="206"/>
      <c r="D1046" s="206"/>
      <c r="E1046" s="206"/>
      <c r="F1046" s="166" t="s">
        <v>3226</v>
      </c>
      <c r="G1046" s="206" t="s">
        <v>3218</v>
      </c>
      <c r="H1046" s="158" t="s">
        <v>875</v>
      </c>
      <c r="I1046" s="155" t="s">
        <v>54</v>
      </c>
      <c r="J1046" s="201">
        <v>50</v>
      </c>
      <c r="K1046" s="201">
        <v>50</v>
      </c>
      <c r="L1046" s="128">
        <v>4990</v>
      </c>
      <c r="M1046" s="199">
        <f t="shared" si="16"/>
        <v>249500</v>
      </c>
      <c r="N1046" s="157" t="s">
        <v>3179</v>
      </c>
      <c r="O1046" s="157">
        <v>0</v>
      </c>
      <c r="P1046" s="205"/>
      <c r="Q1046" s="205"/>
      <c r="R1046" s="205"/>
      <c r="S1046" s="206"/>
    </row>
    <row r="1047" spans="1:19" ht="29.1" customHeight="1">
      <c r="A1047" s="166">
        <v>1043</v>
      </c>
      <c r="B1047" s="206"/>
      <c r="C1047" s="206"/>
      <c r="D1047" s="206"/>
      <c r="E1047" s="206"/>
      <c r="F1047" s="166" t="s">
        <v>3226</v>
      </c>
      <c r="G1047" s="206" t="s">
        <v>3218</v>
      </c>
      <c r="H1047" s="158" t="s">
        <v>881</v>
      </c>
      <c r="I1047" s="155" t="s">
        <v>736</v>
      </c>
      <c r="J1047" s="201">
        <v>16</v>
      </c>
      <c r="K1047" s="201">
        <v>16</v>
      </c>
      <c r="L1047" s="128">
        <v>4200</v>
      </c>
      <c r="M1047" s="199">
        <f t="shared" si="16"/>
        <v>67200</v>
      </c>
      <c r="N1047" s="157" t="s">
        <v>3179</v>
      </c>
      <c r="O1047" s="157">
        <v>0</v>
      </c>
      <c r="P1047" s="205"/>
      <c r="Q1047" s="205"/>
      <c r="R1047" s="205"/>
      <c r="S1047" s="206"/>
    </row>
    <row r="1048" spans="1:19" ht="29.1" customHeight="1">
      <c r="A1048" s="166">
        <v>1044</v>
      </c>
      <c r="B1048" s="206"/>
      <c r="C1048" s="206"/>
      <c r="D1048" s="206"/>
      <c r="E1048" s="206"/>
      <c r="F1048" s="166" t="s">
        <v>3226</v>
      </c>
      <c r="G1048" s="206" t="s">
        <v>3218</v>
      </c>
      <c r="H1048" s="158" t="s">
        <v>1061</v>
      </c>
      <c r="I1048" s="155" t="s">
        <v>119</v>
      </c>
      <c r="J1048" s="201">
        <v>2364</v>
      </c>
      <c r="K1048" s="202">
        <v>678</v>
      </c>
      <c r="L1048" s="199">
        <v>1180</v>
      </c>
      <c r="M1048" s="199">
        <f t="shared" si="16"/>
        <v>800040</v>
      </c>
      <c r="N1048" s="157" t="s">
        <v>3191</v>
      </c>
      <c r="O1048" s="157">
        <v>0</v>
      </c>
      <c r="P1048" s="205"/>
      <c r="Q1048" s="205"/>
      <c r="R1048" s="205"/>
      <c r="S1048" s="206"/>
    </row>
    <row r="1049" spans="1:19" ht="29.1" customHeight="1">
      <c r="A1049" s="166">
        <v>1045</v>
      </c>
      <c r="B1049" s="206"/>
      <c r="C1049" s="206"/>
      <c r="D1049" s="206"/>
      <c r="E1049" s="206"/>
      <c r="F1049" s="166" t="s">
        <v>3226</v>
      </c>
      <c r="G1049" s="206" t="s">
        <v>3218</v>
      </c>
      <c r="H1049" s="157" t="s">
        <v>870</v>
      </c>
      <c r="I1049" s="155" t="s">
        <v>119</v>
      </c>
      <c r="J1049" s="201">
        <v>175</v>
      </c>
      <c r="K1049" s="201">
        <v>175</v>
      </c>
      <c r="L1049" s="128">
        <v>1380</v>
      </c>
      <c r="M1049" s="199">
        <f t="shared" si="16"/>
        <v>241500</v>
      </c>
      <c r="N1049" s="157" t="s">
        <v>3191</v>
      </c>
      <c r="O1049" s="157">
        <v>0</v>
      </c>
      <c r="P1049" s="205"/>
      <c r="Q1049" s="205"/>
      <c r="R1049" s="205"/>
      <c r="S1049" s="206"/>
    </row>
    <row r="1050" spans="1:19" ht="29.1" customHeight="1">
      <c r="A1050" s="166">
        <v>1046</v>
      </c>
      <c r="B1050" s="206"/>
      <c r="C1050" s="206"/>
      <c r="D1050" s="206"/>
      <c r="E1050" s="206"/>
      <c r="F1050" s="166" t="s">
        <v>3226</v>
      </c>
      <c r="G1050" s="206" t="s">
        <v>3218</v>
      </c>
      <c r="H1050" s="158" t="s">
        <v>871</v>
      </c>
      <c r="I1050" s="155" t="s">
        <v>54</v>
      </c>
      <c r="J1050" s="201">
        <v>132</v>
      </c>
      <c r="K1050" s="201">
        <v>132</v>
      </c>
      <c r="L1050" s="128">
        <v>4500</v>
      </c>
      <c r="M1050" s="199">
        <f t="shared" si="16"/>
        <v>594000</v>
      </c>
      <c r="N1050" s="157" t="s">
        <v>2183</v>
      </c>
      <c r="O1050" s="157" t="s">
        <v>2184</v>
      </c>
      <c r="P1050" s="205"/>
      <c r="Q1050" s="205"/>
      <c r="R1050" s="205"/>
      <c r="S1050" s="206"/>
    </row>
    <row r="1051" spans="1:19" ht="29.1" customHeight="1">
      <c r="A1051" s="166">
        <v>1047</v>
      </c>
      <c r="B1051" s="206"/>
      <c r="C1051" s="206"/>
      <c r="D1051" s="206"/>
      <c r="E1051" s="206"/>
      <c r="F1051" s="166" t="s">
        <v>3226</v>
      </c>
      <c r="G1051" s="206" t="s">
        <v>3218</v>
      </c>
      <c r="H1051" s="157" t="s">
        <v>917</v>
      </c>
      <c r="I1051" s="155" t="s">
        <v>54</v>
      </c>
      <c r="J1051" s="201">
        <v>66</v>
      </c>
      <c r="K1051" s="201">
        <v>66</v>
      </c>
      <c r="L1051" s="128">
        <v>2570</v>
      </c>
      <c r="M1051" s="199">
        <f t="shared" si="16"/>
        <v>169620</v>
      </c>
      <c r="N1051" s="157" t="s">
        <v>2223</v>
      </c>
      <c r="O1051" s="157" t="s">
        <v>3684</v>
      </c>
      <c r="P1051" s="205"/>
      <c r="Q1051" s="205"/>
      <c r="R1051" s="205"/>
      <c r="S1051" s="206"/>
    </row>
    <row r="1052" spans="1:19" ht="29.1" customHeight="1">
      <c r="A1052" s="166">
        <v>1048</v>
      </c>
      <c r="B1052" s="206"/>
      <c r="C1052" s="206"/>
      <c r="D1052" s="206"/>
      <c r="E1052" s="206"/>
      <c r="F1052" s="166" t="s">
        <v>3226</v>
      </c>
      <c r="G1052" s="206" t="s">
        <v>3218</v>
      </c>
      <c r="H1052" s="157" t="s">
        <v>935</v>
      </c>
      <c r="I1052" s="155" t="s">
        <v>54</v>
      </c>
      <c r="J1052" s="201">
        <v>103</v>
      </c>
      <c r="K1052" s="201">
        <v>66</v>
      </c>
      <c r="L1052" s="128">
        <v>18400</v>
      </c>
      <c r="M1052" s="199">
        <f t="shared" si="16"/>
        <v>1214400</v>
      </c>
      <c r="N1052" s="157" t="s">
        <v>2224</v>
      </c>
      <c r="O1052" s="157">
        <v>244</v>
      </c>
      <c r="P1052" s="205"/>
      <c r="Q1052" s="205"/>
      <c r="R1052" s="205"/>
      <c r="S1052" s="206"/>
    </row>
    <row r="1053" spans="1:19" ht="29.1" customHeight="1">
      <c r="A1053" s="166">
        <v>1049</v>
      </c>
      <c r="B1053" s="206"/>
      <c r="C1053" s="206"/>
      <c r="D1053" s="206"/>
      <c r="E1053" s="206"/>
      <c r="F1053" s="166" t="s">
        <v>3226</v>
      </c>
      <c r="G1053" s="206" t="s">
        <v>3218</v>
      </c>
      <c r="H1053" s="157" t="s">
        <v>932</v>
      </c>
      <c r="I1053" s="155" t="s">
        <v>54</v>
      </c>
      <c r="J1053" s="201">
        <v>400</v>
      </c>
      <c r="K1053" s="201">
        <v>400</v>
      </c>
      <c r="L1053" s="128">
        <v>14800</v>
      </c>
      <c r="M1053" s="199">
        <f t="shared" si="16"/>
        <v>5920000</v>
      </c>
      <c r="N1053" s="157" t="s">
        <v>2212</v>
      </c>
      <c r="O1053" s="157" t="s">
        <v>2229</v>
      </c>
      <c r="P1053" s="205"/>
      <c r="Q1053" s="205"/>
      <c r="R1053" s="205"/>
      <c r="S1053" s="206"/>
    </row>
    <row r="1054" spans="1:19" ht="29.1" customHeight="1">
      <c r="A1054" s="166">
        <v>1050</v>
      </c>
      <c r="B1054" s="206"/>
      <c r="C1054" s="206"/>
      <c r="D1054" s="206"/>
      <c r="E1054" s="206"/>
      <c r="F1054" s="166" t="s">
        <v>3226</v>
      </c>
      <c r="G1054" s="206" t="s">
        <v>3218</v>
      </c>
      <c r="H1054" s="157" t="s">
        <v>918</v>
      </c>
      <c r="I1054" s="155" t="s">
        <v>54</v>
      </c>
      <c r="J1054" s="201">
        <v>364</v>
      </c>
      <c r="K1054" s="202">
        <v>10</v>
      </c>
      <c r="L1054" s="199">
        <v>20400</v>
      </c>
      <c r="M1054" s="199">
        <f t="shared" si="16"/>
        <v>204000</v>
      </c>
      <c r="N1054" s="157" t="s">
        <v>2224</v>
      </c>
      <c r="O1054" s="157">
        <v>244</v>
      </c>
      <c r="P1054" s="205"/>
      <c r="Q1054" s="205"/>
      <c r="R1054" s="205"/>
      <c r="S1054" s="206"/>
    </row>
    <row r="1055" spans="1:19" ht="29.1" customHeight="1">
      <c r="A1055" s="166">
        <v>1051</v>
      </c>
      <c r="B1055" s="206"/>
      <c r="C1055" s="206"/>
      <c r="D1055" s="206"/>
      <c r="E1055" s="206"/>
      <c r="F1055" s="166" t="s">
        <v>3226</v>
      </c>
      <c r="G1055" s="206" t="s">
        <v>3218</v>
      </c>
      <c r="H1055" s="157" t="s">
        <v>919</v>
      </c>
      <c r="I1055" s="155" t="s">
        <v>920</v>
      </c>
      <c r="J1055" s="201">
        <v>665</v>
      </c>
      <c r="K1055" s="202">
        <v>48</v>
      </c>
      <c r="L1055" s="199">
        <v>21600</v>
      </c>
      <c r="M1055" s="199">
        <f t="shared" si="16"/>
        <v>1036800</v>
      </c>
      <c r="N1055" s="157" t="s">
        <v>2224</v>
      </c>
      <c r="O1055" s="157">
        <v>244</v>
      </c>
      <c r="P1055" s="205"/>
      <c r="Q1055" s="205"/>
      <c r="R1055" s="205"/>
      <c r="S1055" s="206"/>
    </row>
    <row r="1056" spans="1:19" ht="29.1" customHeight="1">
      <c r="A1056" s="166">
        <v>1052</v>
      </c>
      <c r="B1056" s="206"/>
      <c r="C1056" s="206"/>
      <c r="D1056" s="206"/>
      <c r="E1056" s="206"/>
      <c r="F1056" s="166" t="s">
        <v>3226</v>
      </c>
      <c r="G1056" s="206" t="s">
        <v>3218</v>
      </c>
      <c r="H1056" s="157" t="s">
        <v>921</v>
      </c>
      <c r="I1056" s="155" t="s">
        <v>119</v>
      </c>
      <c r="J1056" s="201">
        <v>1917</v>
      </c>
      <c r="K1056" s="202">
        <v>325</v>
      </c>
      <c r="L1056" s="199">
        <v>5440</v>
      </c>
      <c r="M1056" s="199">
        <f t="shared" si="16"/>
        <v>1768000</v>
      </c>
      <c r="N1056" s="157" t="s">
        <v>3179</v>
      </c>
      <c r="O1056" s="157">
        <v>0</v>
      </c>
      <c r="P1056" s="205"/>
      <c r="Q1056" s="205"/>
      <c r="R1056" s="205"/>
      <c r="S1056" s="206"/>
    </row>
    <row r="1057" spans="1:19" ht="29.1" customHeight="1">
      <c r="A1057" s="166">
        <v>1053</v>
      </c>
      <c r="B1057" s="206"/>
      <c r="C1057" s="206"/>
      <c r="D1057" s="206"/>
      <c r="E1057" s="206"/>
      <c r="F1057" s="166" t="s">
        <v>3226</v>
      </c>
      <c r="G1057" s="206" t="s">
        <v>3218</v>
      </c>
      <c r="H1057" s="157" t="s">
        <v>939</v>
      </c>
      <c r="I1057" s="155" t="s">
        <v>54</v>
      </c>
      <c r="J1057" s="201">
        <v>201</v>
      </c>
      <c r="K1057" s="202">
        <v>130</v>
      </c>
      <c r="L1057" s="199">
        <v>25600</v>
      </c>
      <c r="M1057" s="199">
        <f t="shared" si="16"/>
        <v>3328000</v>
      </c>
      <c r="N1057" s="157" t="s">
        <v>2151</v>
      </c>
      <c r="O1057" s="157" t="s">
        <v>2232</v>
      </c>
      <c r="P1057" s="205"/>
      <c r="Q1057" s="205"/>
      <c r="R1057" s="205"/>
      <c r="S1057" s="206"/>
    </row>
    <row r="1058" spans="1:19" ht="29.1" customHeight="1">
      <c r="A1058" s="166">
        <v>1054</v>
      </c>
      <c r="B1058" s="206"/>
      <c r="C1058" s="206"/>
      <c r="D1058" s="206"/>
      <c r="E1058" s="206"/>
      <c r="F1058" s="166" t="s">
        <v>3226</v>
      </c>
      <c r="G1058" s="206" t="s">
        <v>3218</v>
      </c>
      <c r="H1058" s="157" t="s">
        <v>937</v>
      </c>
      <c r="I1058" s="155" t="s">
        <v>54</v>
      </c>
      <c r="J1058" s="201">
        <v>251</v>
      </c>
      <c r="K1058" s="201">
        <v>251</v>
      </c>
      <c r="L1058" s="199">
        <v>28000</v>
      </c>
      <c r="M1058" s="199">
        <f t="shared" si="16"/>
        <v>7028000</v>
      </c>
      <c r="N1058" s="157" t="s">
        <v>2212</v>
      </c>
      <c r="O1058" s="157" t="s">
        <v>2231</v>
      </c>
      <c r="P1058" s="205"/>
      <c r="Q1058" s="205"/>
      <c r="R1058" s="205"/>
      <c r="S1058" s="206"/>
    </row>
    <row r="1059" spans="1:19" ht="29.1" customHeight="1">
      <c r="A1059" s="166">
        <v>1055</v>
      </c>
      <c r="B1059" s="206"/>
      <c r="C1059" s="206"/>
      <c r="D1059" s="206"/>
      <c r="E1059" s="206"/>
      <c r="F1059" s="166" t="s">
        <v>3226</v>
      </c>
      <c r="G1059" s="206" t="s">
        <v>3218</v>
      </c>
      <c r="H1059" s="157" t="s">
        <v>942</v>
      </c>
      <c r="I1059" s="155" t="s">
        <v>54</v>
      </c>
      <c r="J1059" s="201">
        <v>445</v>
      </c>
      <c r="K1059" s="202">
        <v>38</v>
      </c>
      <c r="L1059" s="199">
        <v>16600</v>
      </c>
      <c r="M1059" s="199">
        <f t="shared" si="16"/>
        <v>630800</v>
      </c>
      <c r="N1059" s="157" t="s">
        <v>2151</v>
      </c>
      <c r="O1059" s="157" t="s">
        <v>2232</v>
      </c>
      <c r="P1059" s="205"/>
      <c r="Q1059" s="205"/>
      <c r="R1059" s="205"/>
      <c r="S1059" s="206"/>
    </row>
    <row r="1060" spans="1:19" ht="29.1" customHeight="1">
      <c r="A1060" s="166">
        <v>1056</v>
      </c>
      <c r="B1060" s="206"/>
      <c r="C1060" s="206"/>
      <c r="D1060" s="206"/>
      <c r="E1060" s="206"/>
      <c r="F1060" s="166" t="s">
        <v>3226</v>
      </c>
      <c r="G1060" s="206" t="s">
        <v>3218</v>
      </c>
      <c r="H1060" s="157" t="s">
        <v>941</v>
      </c>
      <c r="I1060" s="155" t="s">
        <v>54</v>
      </c>
      <c r="J1060" s="201">
        <v>394</v>
      </c>
      <c r="K1060" s="201">
        <v>394</v>
      </c>
      <c r="L1060" s="128">
        <v>14800</v>
      </c>
      <c r="M1060" s="199">
        <f t="shared" si="16"/>
        <v>5831200</v>
      </c>
      <c r="N1060" s="157" t="s">
        <v>3191</v>
      </c>
      <c r="O1060" s="157">
        <v>0</v>
      </c>
      <c r="P1060" s="205"/>
      <c r="Q1060" s="205"/>
      <c r="R1060" s="205"/>
      <c r="S1060" s="206"/>
    </row>
    <row r="1061" spans="1:19" ht="29.1" customHeight="1">
      <c r="A1061" s="166">
        <v>1057</v>
      </c>
      <c r="B1061" s="206"/>
      <c r="C1061" s="206"/>
      <c r="D1061" s="206"/>
      <c r="E1061" s="206"/>
      <c r="F1061" s="166" t="s">
        <v>3226</v>
      </c>
      <c r="G1061" s="206" t="s">
        <v>3218</v>
      </c>
      <c r="H1061" s="157" t="s">
        <v>949</v>
      </c>
      <c r="I1061" s="155" t="s">
        <v>55</v>
      </c>
      <c r="J1061" s="201">
        <v>618</v>
      </c>
      <c r="K1061" s="202">
        <v>17</v>
      </c>
      <c r="L1061" s="199">
        <v>17100</v>
      </c>
      <c r="M1061" s="199">
        <f t="shared" si="16"/>
        <v>290700</v>
      </c>
      <c r="N1061" s="157" t="s">
        <v>2234</v>
      </c>
      <c r="O1061" s="157" t="s">
        <v>2235</v>
      </c>
      <c r="P1061" s="205"/>
      <c r="Q1061" s="205"/>
      <c r="R1061" s="205"/>
      <c r="S1061" s="206"/>
    </row>
    <row r="1062" spans="1:19" ht="29.1" customHeight="1">
      <c r="A1062" s="166">
        <v>1058</v>
      </c>
      <c r="B1062" s="206"/>
      <c r="C1062" s="206"/>
      <c r="D1062" s="206"/>
      <c r="E1062" s="206"/>
      <c r="F1062" s="166" t="s">
        <v>3226</v>
      </c>
      <c r="G1062" s="206" t="s">
        <v>3218</v>
      </c>
      <c r="H1062" s="157" t="s">
        <v>948</v>
      </c>
      <c r="I1062" s="155" t="s">
        <v>55</v>
      </c>
      <c r="J1062" s="201">
        <v>533</v>
      </c>
      <c r="K1062" s="201">
        <v>533</v>
      </c>
      <c r="L1062" s="128">
        <v>5440</v>
      </c>
      <c r="M1062" s="199">
        <f t="shared" si="16"/>
        <v>2899520</v>
      </c>
      <c r="N1062" s="157" t="s">
        <v>3191</v>
      </c>
      <c r="O1062" s="157">
        <v>0</v>
      </c>
      <c r="P1062" s="205"/>
      <c r="Q1062" s="205"/>
      <c r="R1062" s="205"/>
      <c r="S1062" s="206"/>
    </row>
    <row r="1063" spans="1:19" ht="29.1" customHeight="1">
      <c r="A1063" s="166">
        <v>1059</v>
      </c>
      <c r="B1063" s="206"/>
      <c r="C1063" s="206"/>
      <c r="D1063" s="206"/>
      <c r="E1063" s="206"/>
      <c r="F1063" s="166" t="s">
        <v>3226</v>
      </c>
      <c r="G1063" s="206" t="s">
        <v>3218</v>
      </c>
      <c r="H1063" s="157" t="s">
        <v>947</v>
      </c>
      <c r="I1063" s="155" t="s">
        <v>119</v>
      </c>
      <c r="J1063" s="201">
        <v>20</v>
      </c>
      <c r="K1063" s="202">
        <v>17</v>
      </c>
      <c r="L1063" s="199">
        <v>5440</v>
      </c>
      <c r="M1063" s="199">
        <f t="shared" si="16"/>
        <v>92480</v>
      </c>
      <c r="N1063" s="157" t="s">
        <v>2233</v>
      </c>
      <c r="O1063" s="157" t="s">
        <v>3636</v>
      </c>
      <c r="P1063" s="205"/>
      <c r="Q1063" s="205"/>
      <c r="R1063" s="205"/>
      <c r="S1063" s="206"/>
    </row>
    <row r="1064" spans="1:19" ht="29.1" customHeight="1">
      <c r="A1064" s="166">
        <v>1060</v>
      </c>
      <c r="B1064" s="206"/>
      <c r="C1064" s="206"/>
      <c r="D1064" s="206"/>
      <c r="E1064" s="206"/>
      <c r="F1064" s="166" t="s">
        <v>3226</v>
      </c>
      <c r="G1064" s="206" t="s">
        <v>3218</v>
      </c>
      <c r="H1064" s="158" t="s">
        <v>958</v>
      </c>
      <c r="I1064" s="155" t="s">
        <v>119</v>
      </c>
      <c r="J1064" s="201">
        <v>10</v>
      </c>
      <c r="K1064" s="202">
        <v>10</v>
      </c>
      <c r="L1064" s="199">
        <v>5440</v>
      </c>
      <c r="M1064" s="199">
        <f t="shared" si="16"/>
        <v>54400</v>
      </c>
      <c r="N1064" s="157" t="s">
        <v>2243</v>
      </c>
      <c r="O1064" s="157" t="s">
        <v>2244</v>
      </c>
      <c r="P1064" s="205"/>
      <c r="Q1064" s="205"/>
      <c r="R1064" s="205"/>
      <c r="S1064" s="206"/>
    </row>
    <row r="1065" spans="1:19" ht="29.1" customHeight="1">
      <c r="A1065" s="166">
        <v>1061</v>
      </c>
      <c r="B1065" s="206"/>
      <c r="C1065" s="206"/>
      <c r="D1065" s="206"/>
      <c r="E1065" s="206"/>
      <c r="F1065" s="166" t="s">
        <v>3226</v>
      </c>
      <c r="G1065" s="206" t="s">
        <v>3218</v>
      </c>
      <c r="H1065" s="157" t="s">
        <v>960</v>
      </c>
      <c r="I1065" s="155" t="s">
        <v>55</v>
      </c>
      <c r="J1065" s="201">
        <v>210</v>
      </c>
      <c r="K1065" s="201">
        <v>210</v>
      </c>
      <c r="L1065" s="128">
        <v>5440</v>
      </c>
      <c r="M1065" s="199">
        <f t="shared" si="16"/>
        <v>1142400</v>
      </c>
      <c r="N1065" s="157" t="s">
        <v>3191</v>
      </c>
      <c r="O1065" s="157">
        <v>0</v>
      </c>
      <c r="P1065" s="205"/>
      <c r="Q1065" s="205"/>
      <c r="R1065" s="205"/>
      <c r="S1065" s="206"/>
    </row>
    <row r="1066" spans="1:19" ht="29.1" customHeight="1">
      <c r="A1066" s="166">
        <v>1062</v>
      </c>
      <c r="B1066" s="206"/>
      <c r="C1066" s="206"/>
      <c r="D1066" s="206"/>
      <c r="E1066" s="206"/>
      <c r="F1066" s="166" t="s">
        <v>3226</v>
      </c>
      <c r="G1066" s="206" t="s">
        <v>3218</v>
      </c>
      <c r="H1066" s="157" t="s">
        <v>896</v>
      </c>
      <c r="I1066" s="155" t="s">
        <v>54</v>
      </c>
      <c r="J1066" s="201">
        <v>353</v>
      </c>
      <c r="K1066" s="201">
        <v>353</v>
      </c>
      <c r="L1066" s="128">
        <v>14800</v>
      </c>
      <c r="M1066" s="199">
        <f t="shared" si="16"/>
        <v>5224400</v>
      </c>
      <c r="N1066" s="157" t="s">
        <v>3191</v>
      </c>
      <c r="O1066" s="157">
        <v>0</v>
      </c>
      <c r="P1066" s="205"/>
      <c r="Q1066" s="205"/>
      <c r="R1066" s="205"/>
      <c r="S1066" s="206"/>
    </row>
    <row r="1067" spans="1:19" ht="29.1" customHeight="1">
      <c r="A1067" s="166">
        <v>1063</v>
      </c>
      <c r="B1067" s="206"/>
      <c r="C1067" s="206"/>
      <c r="D1067" s="206"/>
      <c r="E1067" s="206"/>
      <c r="F1067" s="166" t="s">
        <v>3226</v>
      </c>
      <c r="G1067" s="206" t="s">
        <v>3218</v>
      </c>
      <c r="H1067" s="157" t="s">
        <v>895</v>
      </c>
      <c r="I1067" s="155" t="s">
        <v>54</v>
      </c>
      <c r="J1067" s="201">
        <v>685</v>
      </c>
      <c r="K1067" s="201">
        <v>685</v>
      </c>
      <c r="L1067" s="128">
        <v>9900</v>
      </c>
      <c r="M1067" s="199">
        <f t="shared" si="16"/>
        <v>6781500</v>
      </c>
      <c r="N1067" s="157" t="s">
        <v>3191</v>
      </c>
      <c r="O1067" s="157">
        <v>0</v>
      </c>
      <c r="P1067" s="205"/>
      <c r="Q1067" s="205"/>
      <c r="R1067" s="205"/>
      <c r="S1067" s="206"/>
    </row>
    <row r="1068" spans="1:19" ht="29.1" customHeight="1">
      <c r="A1068" s="166">
        <v>1064</v>
      </c>
      <c r="B1068" s="206"/>
      <c r="C1068" s="206"/>
      <c r="D1068" s="206"/>
      <c r="E1068" s="206"/>
      <c r="F1068" s="166" t="s">
        <v>3226</v>
      </c>
      <c r="G1068" s="206" t="s">
        <v>3218</v>
      </c>
      <c r="H1068" s="157" t="s">
        <v>900</v>
      </c>
      <c r="I1068" s="155" t="s">
        <v>54</v>
      </c>
      <c r="J1068" s="201">
        <v>243</v>
      </c>
      <c r="K1068" s="202">
        <v>68</v>
      </c>
      <c r="L1068" s="199">
        <v>14900</v>
      </c>
      <c r="M1068" s="199">
        <f t="shared" si="16"/>
        <v>1013200</v>
      </c>
      <c r="N1068" s="157" t="s">
        <v>2195</v>
      </c>
      <c r="O1068" s="157" t="s">
        <v>2196</v>
      </c>
      <c r="P1068" s="205"/>
      <c r="Q1068" s="205"/>
      <c r="R1068" s="205"/>
      <c r="S1068" s="206"/>
    </row>
    <row r="1069" spans="1:19" ht="29.1" customHeight="1">
      <c r="A1069" s="166">
        <v>1065</v>
      </c>
      <c r="B1069" s="206"/>
      <c r="C1069" s="206"/>
      <c r="D1069" s="206"/>
      <c r="E1069" s="206"/>
      <c r="F1069" s="166" t="s">
        <v>3226</v>
      </c>
      <c r="G1069" s="206" t="s">
        <v>3218</v>
      </c>
      <c r="H1069" s="157" t="s">
        <v>899</v>
      </c>
      <c r="I1069" s="155" t="s">
        <v>54</v>
      </c>
      <c r="J1069" s="201">
        <v>10</v>
      </c>
      <c r="K1069" s="202">
        <v>4</v>
      </c>
      <c r="L1069" s="199">
        <v>21200</v>
      </c>
      <c r="M1069" s="199">
        <f t="shared" si="16"/>
        <v>84800</v>
      </c>
      <c r="N1069" s="157" t="s">
        <v>2195</v>
      </c>
      <c r="O1069" s="157" t="s">
        <v>2196</v>
      </c>
      <c r="P1069" s="205"/>
      <c r="Q1069" s="205"/>
      <c r="R1069" s="205"/>
      <c r="S1069" s="206"/>
    </row>
    <row r="1070" spans="1:19" ht="29.1" customHeight="1">
      <c r="A1070" s="166">
        <v>1066</v>
      </c>
      <c r="B1070" s="206"/>
      <c r="C1070" s="206"/>
      <c r="D1070" s="206"/>
      <c r="E1070" s="206"/>
      <c r="F1070" s="166" t="s">
        <v>3226</v>
      </c>
      <c r="G1070" s="206" t="s">
        <v>3218</v>
      </c>
      <c r="H1070" s="157" t="s">
        <v>890</v>
      </c>
      <c r="I1070" s="155" t="s">
        <v>54</v>
      </c>
      <c r="J1070" s="201">
        <v>169</v>
      </c>
      <c r="K1070" s="201">
        <v>169</v>
      </c>
      <c r="L1070" s="128">
        <v>1380</v>
      </c>
      <c r="M1070" s="199">
        <f t="shared" si="16"/>
        <v>233220</v>
      </c>
      <c r="N1070" s="157" t="s">
        <v>3191</v>
      </c>
      <c r="O1070" s="157">
        <v>0</v>
      </c>
      <c r="P1070" s="205"/>
      <c r="Q1070" s="205"/>
      <c r="R1070" s="205"/>
      <c r="S1070" s="206"/>
    </row>
    <row r="1071" spans="1:19" ht="29.1" customHeight="1">
      <c r="A1071" s="166">
        <v>1067</v>
      </c>
      <c r="B1071" s="206"/>
      <c r="C1071" s="206"/>
      <c r="D1071" s="206"/>
      <c r="E1071" s="206"/>
      <c r="F1071" s="166" t="s">
        <v>3226</v>
      </c>
      <c r="G1071" s="206" t="s">
        <v>3218</v>
      </c>
      <c r="H1071" s="157" t="s">
        <v>889</v>
      </c>
      <c r="I1071" s="155" t="s">
        <v>54</v>
      </c>
      <c r="J1071" s="201">
        <v>669</v>
      </c>
      <c r="K1071" s="202">
        <v>209</v>
      </c>
      <c r="L1071" s="199">
        <v>18200</v>
      </c>
      <c r="M1071" s="199">
        <f t="shared" si="16"/>
        <v>3803800</v>
      </c>
      <c r="N1071" s="157" t="s">
        <v>3179</v>
      </c>
      <c r="O1071" s="157">
        <v>0</v>
      </c>
      <c r="P1071" s="205"/>
      <c r="Q1071" s="205"/>
      <c r="R1071" s="205"/>
      <c r="S1071" s="206"/>
    </row>
    <row r="1072" spans="1:19" ht="29.1" customHeight="1">
      <c r="A1072" s="166">
        <v>1068</v>
      </c>
      <c r="B1072" s="206"/>
      <c r="C1072" s="206"/>
      <c r="D1072" s="206"/>
      <c r="E1072" s="206"/>
      <c r="F1072" s="166" t="s">
        <v>3226</v>
      </c>
      <c r="G1072" s="206" t="s">
        <v>3218</v>
      </c>
      <c r="H1072" s="157" t="s">
        <v>891</v>
      </c>
      <c r="I1072" s="155" t="s">
        <v>54</v>
      </c>
      <c r="J1072" s="201">
        <v>147</v>
      </c>
      <c r="K1072" s="201">
        <v>147</v>
      </c>
      <c r="L1072" s="128">
        <v>1380</v>
      </c>
      <c r="M1072" s="199">
        <f t="shared" si="16"/>
        <v>202860</v>
      </c>
      <c r="N1072" s="157" t="s">
        <v>3191</v>
      </c>
      <c r="O1072" s="157">
        <v>0</v>
      </c>
      <c r="P1072" s="205"/>
      <c r="Q1072" s="205"/>
      <c r="R1072" s="205"/>
      <c r="S1072" s="206"/>
    </row>
    <row r="1073" spans="1:19" ht="29.1" customHeight="1">
      <c r="A1073" s="166">
        <v>1069</v>
      </c>
      <c r="B1073" s="206"/>
      <c r="C1073" s="206"/>
      <c r="D1073" s="206"/>
      <c r="E1073" s="206"/>
      <c r="F1073" s="166" t="s">
        <v>3226</v>
      </c>
      <c r="G1073" s="206" t="s">
        <v>3218</v>
      </c>
      <c r="H1073" s="157" t="s">
        <v>887</v>
      </c>
      <c r="I1073" s="155" t="s">
        <v>54</v>
      </c>
      <c r="J1073" s="201">
        <v>381</v>
      </c>
      <c r="K1073" s="202">
        <v>132</v>
      </c>
      <c r="L1073" s="199">
        <v>4800</v>
      </c>
      <c r="M1073" s="199">
        <f t="shared" si="16"/>
        <v>633600</v>
      </c>
      <c r="N1073" s="157" t="s">
        <v>1867</v>
      </c>
      <c r="O1073" s="157" t="s">
        <v>2193</v>
      </c>
      <c r="P1073" s="205"/>
      <c r="Q1073" s="205"/>
      <c r="R1073" s="205"/>
      <c r="S1073" s="206"/>
    </row>
    <row r="1074" spans="1:19" ht="29.1" customHeight="1">
      <c r="A1074" s="166">
        <v>1070</v>
      </c>
      <c r="B1074" s="206"/>
      <c r="C1074" s="206"/>
      <c r="D1074" s="206"/>
      <c r="E1074" s="206"/>
      <c r="F1074" s="166" t="s">
        <v>3226</v>
      </c>
      <c r="G1074" s="206" t="s">
        <v>3218</v>
      </c>
      <c r="H1074" s="158" t="s">
        <v>885</v>
      </c>
      <c r="I1074" s="155" t="s">
        <v>54</v>
      </c>
      <c r="J1074" s="201">
        <v>54</v>
      </c>
      <c r="K1074" s="201">
        <v>54</v>
      </c>
      <c r="L1074" s="128">
        <v>4320</v>
      </c>
      <c r="M1074" s="199">
        <f t="shared" si="16"/>
        <v>233280</v>
      </c>
      <c r="N1074" s="157" t="s">
        <v>2154</v>
      </c>
      <c r="O1074" s="157" t="s">
        <v>2192</v>
      </c>
      <c r="P1074" s="205"/>
      <c r="Q1074" s="205"/>
      <c r="R1074" s="205"/>
      <c r="S1074" s="206"/>
    </row>
    <row r="1075" spans="1:19" ht="29.1" customHeight="1">
      <c r="A1075" s="166">
        <v>1071</v>
      </c>
      <c r="B1075" s="206"/>
      <c r="C1075" s="206"/>
      <c r="D1075" s="206"/>
      <c r="E1075" s="206"/>
      <c r="F1075" s="166" t="s">
        <v>3226</v>
      </c>
      <c r="G1075" s="206" t="s">
        <v>3218</v>
      </c>
      <c r="H1075" s="158" t="s">
        <v>884</v>
      </c>
      <c r="I1075" s="155" t="s">
        <v>54</v>
      </c>
      <c r="J1075" s="201">
        <v>224</v>
      </c>
      <c r="K1075" s="201">
        <v>224</v>
      </c>
      <c r="L1075" s="128">
        <v>1380</v>
      </c>
      <c r="M1075" s="199">
        <f t="shared" si="16"/>
        <v>309120</v>
      </c>
      <c r="N1075" s="157" t="s">
        <v>3191</v>
      </c>
      <c r="O1075" s="157">
        <v>0</v>
      </c>
      <c r="P1075" s="205"/>
      <c r="Q1075" s="205"/>
      <c r="R1075" s="205"/>
      <c r="S1075" s="206"/>
    </row>
    <row r="1076" spans="1:19" ht="29.1" customHeight="1">
      <c r="A1076" s="166">
        <v>1072</v>
      </c>
      <c r="B1076" s="206"/>
      <c r="C1076" s="206"/>
      <c r="D1076" s="206"/>
      <c r="E1076" s="206"/>
      <c r="F1076" s="166" t="s">
        <v>3226</v>
      </c>
      <c r="G1076" s="206" t="s">
        <v>3218</v>
      </c>
      <c r="H1076" s="158" t="s">
        <v>856</v>
      </c>
      <c r="I1076" s="155" t="s">
        <v>54</v>
      </c>
      <c r="J1076" s="201">
        <v>826</v>
      </c>
      <c r="K1076" s="202">
        <v>185</v>
      </c>
      <c r="L1076" s="199">
        <v>4840</v>
      </c>
      <c r="M1076" s="199">
        <f t="shared" si="16"/>
        <v>895400</v>
      </c>
      <c r="N1076" s="157" t="s">
        <v>2154</v>
      </c>
      <c r="O1076" s="157" t="s">
        <v>2176</v>
      </c>
      <c r="P1076" s="205"/>
      <c r="Q1076" s="205"/>
      <c r="R1076" s="205"/>
      <c r="S1076" s="206"/>
    </row>
    <row r="1077" spans="1:19" ht="29.1" customHeight="1">
      <c r="A1077" s="166">
        <v>1073</v>
      </c>
      <c r="B1077" s="206"/>
      <c r="C1077" s="206"/>
      <c r="D1077" s="206"/>
      <c r="E1077" s="206"/>
      <c r="F1077" s="166" t="s">
        <v>3226</v>
      </c>
      <c r="G1077" s="206" t="s">
        <v>3218</v>
      </c>
      <c r="H1077" s="158" t="s">
        <v>855</v>
      </c>
      <c r="I1077" s="155" t="s">
        <v>54</v>
      </c>
      <c r="J1077" s="201">
        <v>405</v>
      </c>
      <c r="K1077" s="201">
        <v>405</v>
      </c>
      <c r="L1077" s="128">
        <v>1380</v>
      </c>
      <c r="M1077" s="199">
        <f t="shared" si="16"/>
        <v>558900</v>
      </c>
      <c r="N1077" s="157" t="s">
        <v>3191</v>
      </c>
      <c r="O1077" s="157">
        <v>0</v>
      </c>
      <c r="P1077" s="205"/>
      <c r="Q1077" s="205"/>
      <c r="R1077" s="205"/>
      <c r="S1077" s="206"/>
    </row>
    <row r="1078" spans="1:19" ht="29.1" customHeight="1">
      <c r="A1078" s="166">
        <v>1074</v>
      </c>
      <c r="B1078" s="206"/>
      <c r="C1078" s="206"/>
      <c r="D1078" s="206"/>
      <c r="E1078" s="206"/>
      <c r="F1078" s="166" t="s">
        <v>3226</v>
      </c>
      <c r="G1078" s="206" t="s">
        <v>3218</v>
      </c>
      <c r="H1078" s="158" t="s">
        <v>858</v>
      </c>
      <c r="I1078" s="155" t="s">
        <v>54</v>
      </c>
      <c r="J1078" s="201">
        <v>1096</v>
      </c>
      <c r="K1078" s="202">
        <v>57</v>
      </c>
      <c r="L1078" s="199">
        <v>4990</v>
      </c>
      <c r="M1078" s="199">
        <f t="shared" si="16"/>
        <v>284430</v>
      </c>
      <c r="N1078" s="157" t="s">
        <v>2177</v>
      </c>
      <c r="O1078" s="157" t="s">
        <v>2179</v>
      </c>
      <c r="P1078" s="205"/>
      <c r="Q1078" s="205"/>
      <c r="R1078" s="205"/>
      <c r="S1078" s="206"/>
    </row>
    <row r="1079" spans="1:19" ht="29.1" customHeight="1">
      <c r="A1079" s="166">
        <v>1075</v>
      </c>
      <c r="B1079" s="206"/>
      <c r="C1079" s="206"/>
      <c r="D1079" s="206"/>
      <c r="E1079" s="206"/>
      <c r="F1079" s="166" t="s">
        <v>3226</v>
      </c>
      <c r="G1079" s="206" t="s">
        <v>3218</v>
      </c>
      <c r="H1079" s="158" t="s">
        <v>857</v>
      </c>
      <c r="I1079" s="155" t="s">
        <v>54</v>
      </c>
      <c r="J1079" s="201">
        <v>51</v>
      </c>
      <c r="K1079" s="201">
        <v>51</v>
      </c>
      <c r="L1079" s="128">
        <v>1380</v>
      </c>
      <c r="M1079" s="199">
        <f t="shared" si="16"/>
        <v>70380</v>
      </c>
      <c r="N1079" s="157" t="s">
        <v>3191</v>
      </c>
      <c r="O1079" s="157">
        <v>0</v>
      </c>
      <c r="P1079" s="205"/>
      <c r="Q1079" s="205"/>
      <c r="R1079" s="205"/>
      <c r="S1079" s="206"/>
    </row>
    <row r="1080" spans="1:19" ht="29.1" customHeight="1">
      <c r="A1080" s="166">
        <v>1076</v>
      </c>
      <c r="B1080" s="206"/>
      <c r="C1080" s="206"/>
      <c r="D1080" s="206"/>
      <c r="E1080" s="206"/>
      <c r="F1080" s="166" t="s">
        <v>3226</v>
      </c>
      <c r="G1080" s="206" t="s">
        <v>3218</v>
      </c>
      <c r="H1080" s="158" t="s">
        <v>861</v>
      </c>
      <c r="I1080" s="155" t="s">
        <v>54</v>
      </c>
      <c r="J1080" s="201">
        <v>372</v>
      </c>
      <c r="K1080" s="201">
        <v>372</v>
      </c>
      <c r="L1080" s="128">
        <v>1380</v>
      </c>
      <c r="M1080" s="199">
        <f t="shared" si="16"/>
        <v>513360</v>
      </c>
      <c r="N1080" s="157" t="s">
        <v>3191</v>
      </c>
      <c r="O1080" s="157">
        <v>0</v>
      </c>
      <c r="P1080" s="205"/>
      <c r="Q1080" s="205"/>
      <c r="R1080" s="205"/>
      <c r="S1080" s="206"/>
    </row>
    <row r="1081" spans="1:19" ht="29.1" customHeight="1">
      <c r="A1081" s="166">
        <v>1077</v>
      </c>
      <c r="B1081" s="206"/>
      <c r="C1081" s="206"/>
      <c r="D1081" s="206"/>
      <c r="E1081" s="206"/>
      <c r="F1081" s="166" t="s">
        <v>3226</v>
      </c>
      <c r="G1081" s="206" t="s">
        <v>3218</v>
      </c>
      <c r="H1081" s="158" t="s">
        <v>862</v>
      </c>
      <c r="I1081" s="155" t="s">
        <v>54</v>
      </c>
      <c r="J1081" s="201">
        <v>637</v>
      </c>
      <c r="K1081" s="202">
        <v>69</v>
      </c>
      <c r="L1081" s="199">
        <v>4880</v>
      </c>
      <c r="M1081" s="199">
        <f t="shared" si="16"/>
        <v>336720</v>
      </c>
      <c r="N1081" s="157" t="s">
        <v>2177</v>
      </c>
      <c r="O1081" s="157" t="s">
        <v>2179</v>
      </c>
      <c r="P1081" s="205"/>
      <c r="Q1081" s="205"/>
      <c r="R1081" s="205"/>
      <c r="S1081" s="206"/>
    </row>
    <row r="1082" spans="1:19" ht="29.1" customHeight="1">
      <c r="A1082" s="166">
        <v>1078</v>
      </c>
      <c r="B1082" s="206"/>
      <c r="C1082" s="206"/>
      <c r="D1082" s="206"/>
      <c r="E1082" s="206"/>
      <c r="F1082" s="166" t="s">
        <v>3226</v>
      </c>
      <c r="G1082" s="206" t="s">
        <v>3218</v>
      </c>
      <c r="H1082" s="158" t="s">
        <v>877</v>
      </c>
      <c r="I1082" s="155" t="s">
        <v>54</v>
      </c>
      <c r="J1082" s="201">
        <v>551</v>
      </c>
      <c r="K1082" s="202">
        <v>22</v>
      </c>
      <c r="L1082" s="199">
        <v>4770</v>
      </c>
      <c r="M1082" s="199">
        <f t="shared" si="16"/>
        <v>104940</v>
      </c>
      <c r="N1082" s="157" t="s">
        <v>2187</v>
      </c>
      <c r="O1082" s="157" t="s">
        <v>2188</v>
      </c>
      <c r="P1082" s="205"/>
      <c r="Q1082" s="205"/>
      <c r="R1082" s="205"/>
      <c r="S1082" s="206"/>
    </row>
    <row r="1083" spans="1:19" ht="29.1" customHeight="1">
      <c r="A1083" s="166">
        <v>1079</v>
      </c>
      <c r="B1083" s="206"/>
      <c r="C1083" s="206"/>
      <c r="D1083" s="206"/>
      <c r="E1083" s="206"/>
      <c r="F1083" s="166" t="s">
        <v>3226</v>
      </c>
      <c r="G1083" s="206" t="s">
        <v>3218</v>
      </c>
      <c r="H1083" s="158" t="s">
        <v>876</v>
      </c>
      <c r="I1083" s="155" t="s">
        <v>54</v>
      </c>
      <c r="J1083" s="201">
        <v>580</v>
      </c>
      <c r="K1083" s="201">
        <v>580</v>
      </c>
      <c r="L1083" s="128">
        <v>1380</v>
      </c>
      <c r="M1083" s="199">
        <f t="shared" si="16"/>
        <v>800400</v>
      </c>
      <c r="N1083" s="157" t="s">
        <v>3191</v>
      </c>
      <c r="O1083" s="157">
        <v>0</v>
      </c>
      <c r="P1083" s="205"/>
      <c r="Q1083" s="205"/>
      <c r="R1083" s="205"/>
      <c r="S1083" s="206"/>
    </row>
    <row r="1084" spans="1:19" ht="29.1" customHeight="1">
      <c r="A1084" s="166">
        <v>1080</v>
      </c>
      <c r="B1084" s="206"/>
      <c r="C1084" s="206"/>
      <c r="D1084" s="206"/>
      <c r="E1084" s="206"/>
      <c r="F1084" s="166" t="s">
        <v>3226</v>
      </c>
      <c r="G1084" s="206" t="s">
        <v>3218</v>
      </c>
      <c r="H1084" s="158" t="s">
        <v>872</v>
      </c>
      <c r="I1084" s="155" t="s">
        <v>54</v>
      </c>
      <c r="J1084" s="201">
        <v>324</v>
      </c>
      <c r="K1084" s="202">
        <v>235</v>
      </c>
      <c r="L1084" s="199">
        <v>1380</v>
      </c>
      <c r="M1084" s="199">
        <f t="shared" si="16"/>
        <v>324300</v>
      </c>
      <c r="N1084" s="157" t="s">
        <v>3191</v>
      </c>
      <c r="O1084" s="157">
        <v>0</v>
      </c>
      <c r="P1084" s="205"/>
      <c r="Q1084" s="205"/>
      <c r="R1084" s="205"/>
      <c r="S1084" s="206"/>
    </row>
    <row r="1085" spans="1:19" ht="29.1" customHeight="1">
      <c r="A1085" s="166">
        <v>1081</v>
      </c>
      <c r="B1085" s="206"/>
      <c r="C1085" s="206"/>
      <c r="D1085" s="206"/>
      <c r="E1085" s="206"/>
      <c r="F1085" s="166" t="s">
        <v>3226</v>
      </c>
      <c r="G1085" s="206" t="s">
        <v>3218</v>
      </c>
      <c r="H1085" s="158" t="s">
        <v>869</v>
      </c>
      <c r="I1085" s="155" t="s">
        <v>119</v>
      </c>
      <c r="J1085" s="201">
        <v>129</v>
      </c>
      <c r="K1085" s="201">
        <v>129</v>
      </c>
      <c r="L1085" s="128">
        <v>102</v>
      </c>
      <c r="M1085" s="199">
        <f t="shared" si="16"/>
        <v>13158</v>
      </c>
      <c r="N1085" s="157" t="s">
        <v>3191</v>
      </c>
      <c r="O1085" s="157">
        <v>0</v>
      </c>
      <c r="P1085" s="205"/>
      <c r="Q1085" s="205"/>
      <c r="R1085" s="205"/>
      <c r="S1085" s="206"/>
    </row>
    <row r="1086" spans="1:19" ht="29.1" customHeight="1">
      <c r="A1086" s="166">
        <v>1082</v>
      </c>
      <c r="B1086" s="206"/>
      <c r="C1086" s="206"/>
      <c r="D1086" s="206"/>
      <c r="E1086" s="206"/>
      <c r="F1086" s="166" t="s">
        <v>3226</v>
      </c>
      <c r="G1086" s="206" t="s">
        <v>3218</v>
      </c>
      <c r="H1086" s="158" t="s">
        <v>867</v>
      </c>
      <c r="I1086" s="155" t="s">
        <v>109</v>
      </c>
      <c r="J1086" s="201">
        <v>979</v>
      </c>
      <c r="K1086" s="201">
        <v>979</v>
      </c>
      <c r="L1086" s="128">
        <v>417</v>
      </c>
      <c r="M1086" s="199">
        <f t="shared" si="16"/>
        <v>408243</v>
      </c>
      <c r="N1086" s="157" t="s">
        <v>1820</v>
      </c>
      <c r="O1086" s="157">
        <v>0</v>
      </c>
      <c r="P1086" s="205"/>
      <c r="Q1086" s="205"/>
      <c r="R1086" s="205"/>
      <c r="S1086" s="206"/>
    </row>
    <row r="1087" spans="1:19" ht="29.1" customHeight="1">
      <c r="A1087" s="166">
        <v>1083</v>
      </c>
      <c r="B1087" s="206"/>
      <c r="C1087" s="206"/>
      <c r="D1087" s="206"/>
      <c r="E1087" s="206"/>
      <c r="F1087" s="166" t="s">
        <v>3226</v>
      </c>
      <c r="G1087" s="206" t="s">
        <v>3218</v>
      </c>
      <c r="H1087" s="158" t="s">
        <v>868</v>
      </c>
      <c r="I1087" s="155" t="s">
        <v>119</v>
      </c>
      <c r="J1087" s="201">
        <v>17</v>
      </c>
      <c r="K1087" s="201">
        <v>17</v>
      </c>
      <c r="L1087" s="128">
        <v>105</v>
      </c>
      <c r="M1087" s="199">
        <f t="shared" si="16"/>
        <v>1785</v>
      </c>
      <c r="N1087" s="157" t="s">
        <v>3191</v>
      </c>
      <c r="O1087" s="157">
        <v>0</v>
      </c>
      <c r="P1087" s="205"/>
      <c r="Q1087" s="205"/>
      <c r="R1087" s="205"/>
      <c r="S1087" s="206"/>
    </row>
    <row r="1088" spans="1:19" ht="29.1" customHeight="1">
      <c r="A1088" s="166">
        <v>1084</v>
      </c>
      <c r="B1088" s="206"/>
      <c r="C1088" s="206"/>
      <c r="D1088" s="206"/>
      <c r="E1088" s="206"/>
      <c r="F1088" s="166" t="s">
        <v>3226</v>
      </c>
      <c r="G1088" s="206" t="s">
        <v>3218</v>
      </c>
      <c r="H1088" s="158" t="s">
        <v>863</v>
      </c>
      <c r="I1088" s="155" t="s">
        <v>119</v>
      </c>
      <c r="J1088" s="201">
        <v>40</v>
      </c>
      <c r="K1088" s="201">
        <v>40</v>
      </c>
      <c r="L1088" s="128">
        <v>105</v>
      </c>
      <c r="M1088" s="199">
        <f t="shared" si="16"/>
        <v>4200</v>
      </c>
      <c r="N1088" s="157" t="s">
        <v>2181</v>
      </c>
      <c r="O1088" s="157" t="s">
        <v>3690</v>
      </c>
      <c r="P1088" s="205"/>
      <c r="Q1088" s="205"/>
      <c r="R1088" s="205"/>
      <c r="S1088" s="206"/>
    </row>
    <row r="1089" spans="1:19" ht="29.1" customHeight="1">
      <c r="A1089" s="166">
        <v>1085</v>
      </c>
      <c r="B1089" s="206"/>
      <c r="C1089" s="206"/>
      <c r="D1089" s="206"/>
      <c r="E1089" s="206"/>
      <c r="F1089" s="166" t="s">
        <v>3226</v>
      </c>
      <c r="G1089" s="206" t="s">
        <v>3218</v>
      </c>
      <c r="H1089" s="158" t="s">
        <v>864</v>
      </c>
      <c r="I1089" s="155" t="s">
        <v>54</v>
      </c>
      <c r="J1089" s="201">
        <v>1120</v>
      </c>
      <c r="K1089" s="202">
        <v>54</v>
      </c>
      <c r="L1089" s="199">
        <v>891</v>
      </c>
      <c r="M1089" s="199">
        <f t="shared" si="16"/>
        <v>48114</v>
      </c>
      <c r="N1089" s="157" t="s">
        <v>3191</v>
      </c>
      <c r="O1089" s="157">
        <v>0</v>
      </c>
      <c r="P1089" s="205"/>
      <c r="Q1089" s="205"/>
      <c r="R1089" s="205"/>
      <c r="S1089" s="206"/>
    </row>
    <row r="1090" spans="1:19" ht="29.1" customHeight="1">
      <c r="A1090" s="166">
        <v>1086</v>
      </c>
      <c r="B1090" s="206"/>
      <c r="C1090" s="206"/>
      <c r="D1090" s="206"/>
      <c r="E1090" s="206"/>
      <c r="F1090" s="166" t="s">
        <v>3226</v>
      </c>
      <c r="G1090" s="206" t="s">
        <v>3218</v>
      </c>
      <c r="H1090" s="158" t="s">
        <v>866</v>
      </c>
      <c r="I1090" s="155" t="s">
        <v>54</v>
      </c>
      <c r="J1090" s="201">
        <v>125</v>
      </c>
      <c r="K1090" s="201">
        <v>125</v>
      </c>
      <c r="L1090" s="128">
        <v>2870</v>
      </c>
      <c r="M1090" s="199">
        <f t="shared" si="16"/>
        <v>358750</v>
      </c>
      <c r="N1090" s="157" t="s">
        <v>2180</v>
      </c>
      <c r="O1090" s="157" t="s">
        <v>3755</v>
      </c>
      <c r="P1090" s="205"/>
      <c r="Q1090" s="205"/>
      <c r="R1090" s="205"/>
      <c r="S1090" s="206"/>
    </row>
    <row r="1091" spans="1:19" ht="29.1" customHeight="1">
      <c r="A1091" s="166">
        <v>1087</v>
      </c>
      <c r="B1091" s="206"/>
      <c r="C1091" s="206"/>
      <c r="D1091" s="206"/>
      <c r="E1091" s="206"/>
      <c r="F1091" s="166" t="s">
        <v>3226</v>
      </c>
      <c r="G1091" s="206" t="s">
        <v>3218</v>
      </c>
      <c r="H1091" s="158" t="s">
        <v>865</v>
      </c>
      <c r="I1091" s="155" t="s">
        <v>54</v>
      </c>
      <c r="J1091" s="201">
        <v>1169</v>
      </c>
      <c r="K1091" s="202">
        <v>608</v>
      </c>
      <c r="L1091" s="199">
        <v>105</v>
      </c>
      <c r="M1091" s="199">
        <f t="shared" si="16"/>
        <v>63840</v>
      </c>
      <c r="N1091" s="157" t="s">
        <v>3191</v>
      </c>
      <c r="O1091" s="157">
        <v>0</v>
      </c>
      <c r="P1091" s="205"/>
      <c r="Q1091" s="205"/>
      <c r="R1091" s="205"/>
      <c r="S1091" s="206"/>
    </row>
    <row r="1092" spans="1:19" ht="29.1" customHeight="1">
      <c r="A1092" s="166">
        <v>1088</v>
      </c>
      <c r="B1092" s="206"/>
      <c r="C1092" s="206"/>
      <c r="D1092" s="206"/>
      <c r="E1092" s="206"/>
      <c r="F1092" s="166" t="s">
        <v>3226</v>
      </c>
      <c r="G1092" s="206" t="s">
        <v>3219</v>
      </c>
      <c r="H1092" s="158" t="s">
        <v>1178</v>
      </c>
      <c r="I1092" s="155" t="s">
        <v>736</v>
      </c>
      <c r="J1092" s="128">
        <v>1235</v>
      </c>
      <c r="K1092" s="128">
        <v>37</v>
      </c>
      <c r="L1092" s="155">
        <v>4630</v>
      </c>
      <c r="M1092" s="199">
        <f t="shared" si="16"/>
        <v>171310</v>
      </c>
      <c r="N1092" s="157" t="s">
        <v>2171</v>
      </c>
      <c r="O1092" s="157" t="s">
        <v>3642</v>
      </c>
      <c r="P1092" s="205"/>
      <c r="Q1092" s="205"/>
      <c r="R1092" s="205"/>
      <c r="S1092" s="206"/>
    </row>
    <row r="1093" spans="1:19" ht="29.1" customHeight="1">
      <c r="A1093" s="166">
        <v>1089</v>
      </c>
      <c r="B1093" s="206"/>
      <c r="C1093" s="206"/>
      <c r="D1093" s="206"/>
      <c r="E1093" s="206"/>
      <c r="F1093" s="166" t="s">
        <v>3226</v>
      </c>
      <c r="G1093" s="206" t="s">
        <v>3219</v>
      </c>
      <c r="H1093" s="158" t="s">
        <v>1180</v>
      </c>
      <c r="I1093" s="155" t="s">
        <v>736</v>
      </c>
      <c r="J1093" s="128">
        <v>100</v>
      </c>
      <c r="K1093" s="128">
        <v>69</v>
      </c>
      <c r="L1093" s="155">
        <v>4590</v>
      </c>
      <c r="M1093" s="199">
        <f t="shared" ref="M1093:M1156" si="17">K1093*L1093</f>
        <v>316710</v>
      </c>
      <c r="N1093" s="157" t="s">
        <v>3179</v>
      </c>
      <c r="O1093" s="157">
        <v>0</v>
      </c>
      <c r="P1093" s="205"/>
      <c r="Q1093" s="205"/>
      <c r="R1093" s="205"/>
      <c r="S1093" s="206"/>
    </row>
    <row r="1094" spans="1:19" ht="29.1" customHeight="1">
      <c r="A1094" s="166">
        <v>1090</v>
      </c>
      <c r="B1094" s="206"/>
      <c r="C1094" s="206"/>
      <c r="D1094" s="206"/>
      <c r="E1094" s="206"/>
      <c r="F1094" s="166" t="s">
        <v>3226</v>
      </c>
      <c r="G1094" s="206" t="s">
        <v>3219</v>
      </c>
      <c r="H1094" s="158" t="s">
        <v>1179</v>
      </c>
      <c r="I1094" s="155" t="s">
        <v>736</v>
      </c>
      <c r="J1094" s="128">
        <v>194</v>
      </c>
      <c r="K1094" s="128">
        <v>8</v>
      </c>
      <c r="L1094" s="155">
        <v>3750</v>
      </c>
      <c r="M1094" s="199">
        <f t="shared" si="17"/>
        <v>30000</v>
      </c>
      <c r="N1094" s="157" t="s">
        <v>3179</v>
      </c>
      <c r="O1094" s="157">
        <v>0</v>
      </c>
      <c r="P1094" s="205"/>
      <c r="Q1094" s="205"/>
      <c r="R1094" s="205"/>
      <c r="S1094" s="206"/>
    </row>
    <row r="1095" spans="1:19" ht="29.1" customHeight="1">
      <c r="A1095" s="166">
        <v>1091</v>
      </c>
      <c r="B1095" s="206"/>
      <c r="C1095" s="206"/>
      <c r="D1095" s="206"/>
      <c r="E1095" s="206"/>
      <c r="F1095" s="166" t="s">
        <v>3226</v>
      </c>
      <c r="G1095" s="206" t="s">
        <v>3219</v>
      </c>
      <c r="H1095" s="158" t="s">
        <v>1177</v>
      </c>
      <c r="I1095" s="155" t="s">
        <v>736</v>
      </c>
      <c r="J1095" s="128">
        <v>930</v>
      </c>
      <c r="K1095" s="128">
        <v>53</v>
      </c>
      <c r="L1095" s="155">
        <v>825</v>
      </c>
      <c r="M1095" s="199">
        <f t="shared" si="17"/>
        <v>43725</v>
      </c>
      <c r="N1095" s="157" t="s">
        <v>3179</v>
      </c>
      <c r="O1095" s="157">
        <v>0</v>
      </c>
      <c r="P1095" s="205"/>
      <c r="Q1095" s="205"/>
      <c r="R1095" s="205"/>
      <c r="S1095" s="206"/>
    </row>
    <row r="1096" spans="1:19" ht="29.1" customHeight="1">
      <c r="A1096" s="166">
        <v>1092</v>
      </c>
      <c r="B1096" s="206"/>
      <c r="C1096" s="206"/>
      <c r="D1096" s="206"/>
      <c r="E1096" s="206"/>
      <c r="F1096" s="166" t="s">
        <v>3226</v>
      </c>
      <c r="G1096" s="206" t="s">
        <v>3219</v>
      </c>
      <c r="H1096" s="158" t="s">
        <v>1144</v>
      </c>
      <c r="I1096" s="155" t="s">
        <v>119</v>
      </c>
      <c r="J1096" s="128">
        <v>407</v>
      </c>
      <c r="K1096" s="128">
        <v>107</v>
      </c>
      <c r="L1096" s="155">
        <v>594</v>
      </c>
      <c r="M1096" s="199">
        <f t="shared" si="17"/>
        <v>63558</v>
      </c>
      <c r="N1096" s="157" t="s">
        <v>3191</v>
      </c>
      <c r="O1096" s="157">
        <v>0</v>
      </c>
      <c r="P1096" s="205"/>
      <c r="Q1096" s="205"/>
      <c r="R1096" s="205"/>
      <c r="S1096" s="206"/>
    </row>
    <row r="1097" spans="1:19" ht="29.1" customHeight="1">
      <c r="A1097" s="166">
        <v>1093</v>
      </c>
      <c r="B1097" s="206"/>
      <c r="C1097" s="206"/>
      <c r="D1097" s="206"/>
      <c r="E1097" s="206"/>
      <c r="F1097" s="166" t="s">
        <v>3226</v>
      </c>
      <c r="G1097" s="206" t="s">
        <v>3219</v>
      </c>
      <c r="H1097" s="158" t="s">
        <v>1143</v>
      </c>
      <c r="I1097" s="155" t="s">
        <v>54</v>
      </c>
      <c r="J1097" s="128">
        <v>711</v>
      </c>
      <c r="K1097" s="128">
        <v>711</v>
      </c>
      <c r="L1097" s="128">
        <v>2540</v>
      </c>
      <c r="M1097" s="199">
        <f t="shared" si="17"/>
        <v>1805940</v>
      </c>
      <c r="N1097" s="157" t="s">
        <v>2154</v>
      </c>
      <c r="O1097" s="157" t="s">
        <v>2155</v>
      </c>
      <c r="P1097" s="205"/>
      <c r="Q1097" s="205"/>
      <c r="R1097" s="205"/>
      <c r="S1097" s="206"/>
    </row>
    <row r="1098" spans="1:19" ht="29.1" customHeight="1">
      <c r="A1098" s="166">
        <v>1094</v>
      </c>
      <c r="B1098" s="206"/>
      <c r="C1098" s="206"/>
      <c r="D1098" s="206"/>
      <c r="E1098" s="206"/>
      <c r="F1098" s="166" t="s">
        <v>3226</v>
      </c>
      <c r="G1098" s="206" t="s">
        <v>3219</v>
      </c>
      <c r="H1098" s="158" t="s">
        <v>1146</v>
      </c>
      <c r="I1098" s="155" t="s">
        <v>119</v>
      </c>
      <c r="J1098" s="128">
        <v>274</v>
      </c>
      <c r="K1098" s="128">
        <v>274</v>
      </c>
      <c r="L1098" s="128">
        <v>594</v>
      </c>
      <c r="M1098" s="199">
        <f t="shared" si="17"/>
        <v>162756</v>
      </c>
      <c r="N1098" s="157" t="s">
        <v>3191</v>
      </c>
      <c r="O1098" s="157">
        <v>0</v>
      </c>
      <c r="P1098" s="205"/>
      <c r="Q1098" s="205"/>
      <c r="R1098" s="205"/>
      <c r="S1098" s="206"/>
    </row>
    <row r="1099" spans="1:19" ht="29.1" customHeight="1">
      <c r="A1099" s="166">
        <v>1095</v>
      </c>
      <c r="B1099" s="206"/>
      <c r="C1099" s="206"/>
      <c r="D1099" s="206"/>
      <c r="E1099" s="206"/>
      <c r="F1099" s="166" t="s">
        <v>3226</v>
      </c>
      <c r="G1099" s="206" t="s">
        <v>3219</v>
      </c>
      <c r="H1099" s="158" t="s">
        <v>1189</v>
      </c>
      <c r="I1099" s="155" t="s">
        <v>166</v>
      </c>
      <c r="J1099" s="128">
        <v>2335</v>
      </c>
      <c r="K1099" s="128">
        <v>1365</v>
      </c>
      <c r="L1099" s="155">
        <v>89</v>
      </c>
      <c r="M1099" s="199">
        <f t="shared" si="17"/>
        <v>121485</v>
      </c>
      <c r="N1099" s="157" t="s">
        <v>1821</v>
      </c>
      <c r="O1099" s="157">
        <v>0</v>
      </c>
      <c r="P1099" s="205"/>
      <c r="Q1099" s="205"/>
      <c r="R1099" s="205"/>
      <c r="S1099" s="206"/>
    </row>
    <row r="1100" spans="1:19" ht="29.1" customHeight="1">
      <c r="A1100" s="166">
        <v>1096</v>
      </c>
      <c r="B1100" s="206"/>
      <c r="C1100" s="206"/>
      <c r="D1100" s="206"/>
      <c r="E1100" s="206"/>
      <c r="F1100" s="166" t="s">
        <v>3226</v>
      </c>
      <c r="G1100" s="206" t="s">
        <v>3219</v>
      </c>
      <c r="H1100" s="158" t="s">
        <v>1187</v>
      </c>
      <c r="I1100" s="155" t="s">
        <v>166</v>
      </c>
      <c r="J1100" s="128">
        <v>460</v>
      </c>
      <c r="K1100" s="128">
        <v>21</v>
      </c>
      <c r="L1100" s="155">
        <v>1710</v>
      </c>
      <c r="M1100" s="199">
        <f t="shared" si="17"/>
        <v>35910</v>
      </c>
      <c r="N1100" s="157" t="s">
        <v>1821</v>
      </c>
      <c r="O1100" s="157">
        <v>0</v>
      </c>
      <c r="P1100" s="205"/>
      <c r="Q1100" s="205"/>
      <c r="R1100" s="205"/>
      <c r="S1100" s="206"/>
    </row>
    <row r="1101" spans="1:19" ht="29.1" customHeight="1">
      <c r="A1101" s="166">
        <v>1097</v>
      </c>
      <c r="B1101" s="206"/>
      <c r="C1101" s="206"/>
      <c r="D1101" s="206"/>
      <c r="E1101" s="206"/>
      <c r="F1101" s="166" t="s">
        <v>3226</v>
      </c>
      <c r="G1101" s="206" t="s">
        <v>3219</v>
      </c>
      <c r="H1101" s="158" t="s">
        <v>1140</v>
      </c>
      <c r="I1101" s="155" t="s">
        <v>55</v>
      </c>
      <c r="J1101" s="128">
        <v>916</v>
      </c>
      <c r="K1101" s="128">
        <v>916</v>
      </c>
      <c r="L1101" s="128">
        <v>2540</v>
      </c>
      <c r="M1101" s="199">
        <f t="shared" si="17"/>
        <v>2326640</v>
      </c>
      <c r="N1101" s="157" t="s">
        <v>2152</v>
      </c>
      <c r="O1101" s="157">
        <v>384</v>
      </c>
      <c r="P1101" s="205"/>
      <c r="Q1101" s="205"/>
      <c r="R1101" s="205"/>
      <c r="S1101" s="206"/>
    </row>
    <row r="1102" spans="1:19" ht="29.1" customHeight="1">
      <c r="A1102" s="166">
        <v>1098</v>
      </c>
      <c r="B1102" s="206"/>
      <c r="C1102" s="206"/>
      <c r="D1102" s="206"/>
      <c r="E1102" s="206"/>
      <c r="F1102" s="166" t="s">
        <v>3226</v>
      </c>
      <c r="G1102" s="206" t="s">
        <v>3219</v>
      </c>
      <c r="H1102" s="158" t="s">
        <v>1176</v>
      </c>
      <c r="I1102" s="155" t="s">
        <v>55</v>
      </c>
      <c r="J1102" s="128">
        <v>3130</v>
      </c>
      <c r="K1102" s="128">
        <v>628</v>
      </c>
      <c r="L1102" s="155">
        <v>4520</v>
      </c>
      <c r="M1102" s="199">
        <f t="shared" si="17"/>
        <v>2838560</v>
      </c>
      <c r="N1102" s="157" t="s">
        <v>2016</v>
      </c>
      <c r="O1102" s="157" t="s">
        <v>2103</v>
      </c>
      <c r="P1102" s="205"/>
      <c r="Q1102" s="205"/>
      <c r="R1102" s="205"/>
      <c r="S1102" s="206"/>
    </row>
    <row r="1103" spans="1:19" ht="29.1" customHeight="1">
      <c r="A1103" s="166">
        <v>1099</v>
      </c>
      <c r="B1103" s="206"/>
      <c r="C1103" s="206"/>
      <c r="D1103" s="206"/>
      <c r="E1103" s="206"/>
      <c r="F1103" s="166" t="s">
        <v>3226</v>
      </c>
      <c r="G1103" s="206" t="s">
        <v>3219</v>
      </c>
      <c r="H1103" s="158" t="s">
        <v>1139</v>
      </c>
      <c r="I1103" s="155" t="s">
        <v>54</v>
      </c>
      <c r="J1103" s="128">
        <v>129</v>
      </c>
      <c r="K1103" s="128">
        <v>129</v>
      </c>
      <c r="L1103" s="128">
        <v>2540</v>
      </c>
      <c r="M1103" s="199">
        <f t="shared" si="17"/>
        <v>327660</v>
      </c>
      <c r="N1103" s="157" t="s">
        <v>2153</v>
      </c>
      <c r="O1103" s="157" t="s">
        <v>2017</v>
      </c>
      <c r="P1103" s="205"/>
      <c r="Q1103" s="205"/>
      <c r="R1103" s="205"/>
      <c r="S1103" s="206"/>
    </row>
    <row r="1104" spans="1:19" ht="29.1" customHeight="1">
      <c r="A1104" s="166">
        <v>1100</v>
      </c>
      <c r="B1104" s="206"/>
      <c r="C1104" s="206"/>
      <c r="D1104" s="206"/>
      <c r="E1104" s="206"/>
      <c r="F1104" s="166" t="s">
        <v>3226</v>
      </c>
      <c r="G1104" s="206" t="s">
        <v>3219</v>
      </c>
      <c r="H1104" s="158" t="s">
        <v>1136</v>
      </c>
      <c r="I1104" s="155" t="s">
        <v>55</v>
      </c>
      <c r="J1104" s="128">
        <v>383</v>
      </c>
      <c r="K1104" s="128">
        <v>383</v>
      </c>
      <c r="L1104" s="128">
        <v>3070</v>
      </c>
      <c r="M1104" s="199">
        <f t="shared" si="17"/>
        <v>1175810</v>
      </c>
      <c r="N1104" s="157" t="s">
        <v>2152</v>
      </c>
      <c r="O1104" s="157">
        <v>384</v>
      </c>
      <c r="P1104" s="205"/>
      <c r="Q1104" s="205"/>
      <c r="R1104" s="205"/>
      <c r="S1104" s="206"/>
    </row>
    <row r="1105" spans="1:19" ht="29.1" customHeight="1">
      <c r="A1105" s="166">
        <v>1101</v>
      </c>
      <c r="B1105" s="206"/>
      <c r="C1105" s="206"/>
      <c r="D1105" s="206"/>
      <c r="E1105" s="206"/>
      <c r="F1105" s="166" t="s">
        <v>3226</v>
      </c>
      <c r="G1105" s="206" t="s">
        <v>3219</v>
      </c>
      <c r="H1105" s="158" t="s">
        <v>3129</v>
      </c>
      <c r="I1105" s="155" t="s">
        <v>45</v>
      </c>
      <c r="J1105" s="128">
        <v>625</v>
      </c>
      <c r="K1105" s="128">
        <v>11</v>
      </c>
      <c r="L1105" s="155">
        <v>1710</v>
      </c>
      <c r="M1105" s="199">
        <f t="shared" si="17"/>
        <v>18810</v>
      </c>
      <c r="N1105" s="157" t="s">
        <v>1821</v>
      </c>
      <c r="O1105" s="157">
        <v>0</v>
      </c>
      <c r="P1105" s="205"/>
      <c r="Q1105" s="205"/>
      <c r="R1105" s="205"/>
      <c r="S1105" s="206"/>
    </row>
    <row r="1106" spans="1:19" ht="29.1" customHeight="1">
      <c r="A1106" s="166">
        <v>1102</v>
      </c>
      <c r="B1106" s="206"/>
      <c r="C1106" s="206"/>
      <c r="D1106" s="206"/>
      <c r="E1106" s="206"/>
      <c r="F1106" s="166" t="s">
        <v>3226</v>
      </c>
      <c r="G1106" s="206" t="s">
        <v>3219</v>
      </c>
      <c r="H1106" s="158" t="s">
        <v>1135</v>
      </c>
      <c r="I1106" s="155" t="s">
        <v>119</v>
      </c>
      <c r="J1106" s="128">
        <v>83</v>
      </c>
      <c r="K1106" s="128">
        <v>83</v>
      </c>
      <c r="L1106" s="128">
        <v>594</v>
      </c>
      <c r="M1106" s="199">
        <f t="shared" si="17"/>
        <v>49302</v>
      </c>
      <c r="N1106" s="157" t="s">
        <v>3179</v>
      </c>
      <c r="O1106" s="157">
        <v>0</v>
      </c>
      <c r="P1106" s="205"/>
      <c r="Q1106" s="205"/>
      <c r="R1106" s="205"/>
      <c r="S1106" s="206"/>
    </row>
    <row r="1107" spans="1:19" ht="29.1" customHeight="1">
      <c r="A1107" s="166">
        <v>1103</v>
      </c>
      <c r="B1107" s="206"/>
      <c r="C1107" s="206"/>
      <c r="D1107" s="206"/>
      <c r="E1107" s="206"/>
      <c r="F1107" s="166" t="s">
        <v>3226</v>
      </c>
      <c r="G1107" s="206" t="s">
        <v>3219</v>
      </c>
      <c r="H1107" s="158" t="s">
        <v>1145</v>
      </c>
      <c r="I1107" s="155" t="s">
        <v>119</v>
      </c>
      <c r="J1107" s="128">
        <v>129</v>
      </c>
      <c r="K1107" s="128">
        <v>129</v>
      </c>
      <c r="L1107" s="128">
        <v>594</v>
      </c>
      <c r="M1107" s="199">
        <f t="shared" si="17"/>
        <v>76626</v>
      </c>
      <c r="N1107" s="157" t="s">
        <v>3191</v>
      </c>
      <c r="O1107" s="157">
        <v>0</v>
      </c>
      <c r="P1107" s="205"/>
      <c r="Q1107" s="205"/>
      <c r="R1107" s="205"/>
      <c r="S1107" s="206"/>
    </row>
    <row r="1108" spans="1:19" ht="29.1" customHeight="1">
      <c r="A1108" s="166">
        <v>1104</v>
      </c>
      <c r="B1108" s="206"/>
      <c r="C1108" s="206"/>
      <c r="D1108" s="206"/>
      <c r="E1108" s="206"/>
      <c r="F1108" s="166" t="s">
        <v>3226</v>
      </c>
      <c r="G1108" s="206" t="s">
        <v>3219</v>
      </c>
      <c r="H1108" s="158" t="s">
        <v>1175</v>
      </c>
      <c r="I1108" s="155" t="s">
        <v>55</v>
      </c>
      <c r="J1108" s="128">
        <v>4375</v>
      </c>
      <c r="K1108" s="128">
        <v>809</v>
      </c>
      <c r="L1108" s="155">
        <v>4520</v>
      </c>
      <c r="M1108" s="199">
        <f t="shared" si="17"/>
        <v>3656680</v>
      </c>
      <c r="N1108" s="157" t="s">
        <v>2169</v>
      </c>
      <c r="O1108" s="157" t="s">
        <v>2170</v>
      </c>
      <c r="P1108" s="205"/>
      <c r="Q1108" s="205"/>
      <c r="R1108" s="205"/>
      <c r="S1108" s="206"/>
    </row>
    <row r="1109" spans="1:19" ht="29.1" customHeight="1">
      <c r="A1109" s="166">
        <v>1105</v>
      </c>
      <c r="B1109" s="206"/>
      <c r="C1109" s="206"/>
      <c r="D1109" s="206"/>
      <c r="E1109" s="206"/>
      <c r="F1109" s="166" t="s">
        <v>3226</v>
      </c>
      <c r="G1109" s="206" t="s">
        <v>3219</v>
      </c>
      <c r="H1109" s="158" t="s">
        <v>1200</v>
      </c>
      <c r="I1109" s="155" t="s">
        <v>119</v>
      </c>
      <c r="J1109" s="128">
        <v>6610</v>
      </c>
      <c r="K1109" s="128">
        <v>2273</v>
      </c>
      <c r="L1109" s="155">
        <v>1710</v>
      </c>
      <c r="M1109" s="199">
        <f t="shared" si="17"/>
        <v>3886830</v>
      </c>
      <c r="N1109" s="157" t="s">
        <v>1821</v>
      </c>
      <c r="O1109" s="157">
        <v>0</v>
      </c>
      <c r="P1109" s="205"/>
      <c r="Q1109" s="205"/>
      <c r="R1109" s="205"/>
      <c r="S1109" s="206"/>
    </row>
    <row r="1110" spans="1:19" ht="29.1" customHeight="1">
      <c r="A1110" s="166">
        <v>1106</v>
      </c>
      <c r="B1110" s="206"/>
      <c r="C1110" s="206"/>
      <c r="D1110" s="206"/>
      <c r="E1110" s="206"/>
      <c r="F1110" s="166" t="s">
        <v>3226</v>
      </c>
      <c r="G1110" s="206" t="s">
        <v>3219</v>
      </c>
      <c r="H1110" s="158" t="s">
        <v>1186</v>
      </c>
      <c r="I1110" s="155" t="s">
        <v>166</v>
      </c>
      <c r="J1110" s="128">
        <v>1150</v>
      </c>
      <c r="K1110" s="128">
        <v>325</v>
      </c>
      <c r="L1110" s="155">
        <v>1710</v>
      </c>
      <c r="M1110" s="199">
        <f t="shared" si="17"/>
        <v>555750</v>
      </c>
      <c r="N1110" s="157" t="s">
        <v>1821</v>
      </c>
      <c r="O1110" s="157">
        <v>0</v>
      </c>
      <c r="P1110" s="205"/>
      <c r="Q1110" s="205"/>
      <c r="R1110" s="205"/>
      <c r="S1110" s="206"/>
    </row>
    <row r="1111" spans="1:19" ht="29.1" customHeight="1">
      <c r="A1111" s="166">
        <v>1107</v>
      </c>
      <c r="B1111" s="206"/>
      <c r="C1111" s="206"/>
      <c r="D1111" s="206"/>
      <c r="E1111" s="206"/>
      <c r="F1111" s="166" t="s">
        <v>3226</v>
      </c>
      <c r="G1111" s="206" t="s">
        <v>3219</v>
      </c>
      <c r="H1111" s="158" t="s">
        <v>1141</v>
      </c>
      <c r="I1111" s="155" t="s">
        <v>54</v>
      </c>
      <c r="J1111" s="128">
        <v>212</v>
      </c>
      <c r="K1111" s="128">
        <v>54</v>
      </c>
      <c r="L1111" s="155">
        <v>594</v>
      </c>
      <c r="M1111" s="199">
        <f t="shared" si="17"/>
        <v>32076</v>
      </c>
      <c r="N1111" s="157" t="s">
        <v>3191</v>
      </c>
      <c r="O1111" s="157">
        <v>0</v>
      </c>
      <c r="P1111" s="205"/>
      <c r="Q1111" s="205"/>
      <c r="R1111" s="205"/>
      <c r="S1111" s="206"/>
    </row>
    <row r="1112" spans="1:19" ht="29.1" customHeight="1">
      <c r="A1112" s="166">
        <v>1108</v>
      </c>
      <c r="B1112" s="206"/>
      <c r="C1112" s="206"/>
      <c r="D1112" s="206"/>
      <c r="E1112" s="206"/>
      <c r="F1112" s="166" t="s">
        <v>3226</v>
      </c>
      <c r="G1112" s="206" t="s">
        <v>3219</v>
      </c>
      <c r="H1112" s="158" t="s">
        <v>1142</v>
      </c>
      <c r="I1112" s="155" t="s">
        <v>119</v>
      </c>
      <c r="J1112" s="128">
        <v>380</v>
      </c>
      <c r="K1112" s="128">
        <v>358</v>
      </c>
      <c r="L1112" s="155">
        <v>594</v>
      </c>
      <c r="M1112" s="199">
        <f t="shared" si="17"/>
        <v>212652</v>
      </c>
      <c r="N1112" s="157" t="s">
        <v>3179</v>
      </c>
      <c r="O1112" s="157">
        <v>0</v>
      </c>
      <c r="P1112" s="205"/>
      <c r="Q1112" s="205"/>
      <c r="R1112" s="205"/>
      <c r="S1112" s="206"/>
    </row>
    <row r="1113" spans="1:19" ht="29.1" customHeight="1">
      <c r="A1113" s="166">
        <v>1109</v>
      </c>
      <c r="B1113" s="206"/>
      <c r="C1113" s="206"/>
      <c r="D1113" s="206"/>
      <c r="E1113" s="206"/>
      <c r="F1113" s="166" t="s">
        <v>3226</v>
      </c>
      <c r="G1113" s="206" t="s">
        <v>3219</v>
      </c>
      <c r="H1113" s="158" t="s">
        <v>1211</v>
      </c>
      <c r="I1113" s="155" t="s">
        <v>109</v>
      </c>
      <c r="J1113" s="128">
        <v>471</v>
      </c>
      <c r="K1113" s="128">
        <v>32</v>
      </c>
      <c r="L1113" s="155">
        <v>89</v>
      </c>
      <c r="M1113" s="199">
        <f t="shared" si="17"/>
        <v>2848</v>
      </c>
      <c r="N1113" s="157" t="s">
        <v>3191</v>
      </c>
      <c r="O1113" s="157">
        <v>0</v>
      </c>
      <c r="P1113" s="205"/>
      <c r="Q1113" s="205"/>
      <c r="R1113" s="205"/>
      <c r="S1113" s="206"/>
    </row>
    <row r="1114" spans="1:19" ht="29.1" customHeight="1">
      <c r="A1114" s="166">
        <v>1110</v>
      </c>
      <c r="B1114" s="206"/>
      <c r="C1114" s="206"/>
      <c r="D1114" s="206"/>
      <c r="E1114" s="206"/>
      <c r="F1114" s="166" t="s">
        <v>3226</v>
      </c>
      <c r="G1114" s="206" t="s">
        <v>3219</v>
      </c>
      <c r="H1114" s="158" t="s">
        <v>463</v>
      </c>
      <c r="I1114" s="155" t="s">
        <v>109</v>
      </c>
      <c r="J1114" s="128">
        <v>1100</v>
      </c>
      <c r="K1114" s="128">
        <v>1100</v>
      </c>
      <c r="L1114" s="155">
        <v>389</v>
      </c>
      <c r="M1114" s="199">
        <f t="shared" si="17"/>
        <v>427900</v>
      </c>
      <c r="N1114" s="157" t="s">
        <v>2172</v>
      </c>
      <c r="O1114" s="157">
        <v>401</v>
      </c>
      <c r="P1114" s="205"/>
      <c r="Q1114" s="205"/>
      <c r="R1114" s="205"/>
      <c r="S1114" s="206"/>
    </row>
    <row r="1115" spans="1:19" ht="29.1" customHeight="1">
      <c r="A1115" s="166">
        <v>1111</v>
      </c>
      <c r="B1115" s="206"/>
      <c r="C1115" s="206"/>
      <c r="D1115" s="206"/>
      <c r="E1115" s="206"/>
      <c r="F1115" s="166" t="s">
        <v>3226</v>
      </c>
      <c r="G1115" s="206" t="s">
        <v>3219</v>
      </c>
      <c r="H1115" s="158" t="s">
        <v>1138</v>
      </c>
      <c r="I1115" s="155" t="s">
        <v>119</v>
      </c>
      <c r="J1115" s="128">
        <v>357</v>
      </c>
      <c r="K1115" s="128">
        <v>323</v>
      </c>
      <c r="L1115" s="155">
        <v>594</v>
      </c>
      <c r="M1115" s="199">
        <f t="shared" si="17"/>
        <v>191862</v>
      </c>
      <c r="N1115" s="157" t="s">
        <v>3179</v>
      </c>
      <c r="O1115" s="157">
        <v>0</v>
      </c>
      <c r="P1115" s="205"/>
      <c r="Q1115" s="205"/>
      <c r="R1115" s="205"/>
      <c r="S1115" s="206"/>
    </row>
    <row r="1116" spans="1:19" ht="29.1" customHeight="1">
      <c r="A1116" s="166">
        <v>1112</v>
      </c>
      <c r="B1116" s="206"/>
      <c r="C1116" s="206"/>
      <c r="D1116" s="206"/>
      <c r="E1116" s="206"/>
      <c r="F1116" s="166" t="s">
        <v>3226</v>
      </c>
      <c r="G1116" s="206" t="s">
        <v>3219</v>
      </c>
      <c r="H1116" s="158" t="s">
        <v>1137</v>
      </c>
      <c r="I1116" s="155" t="s">
        <v>54</v>
      </c>
      <c r="J1116" s="128">
        <v>407</v>
      </c>
      <c r="K1116" s="128">
        <v>83</v>
      </c>
      <c r="L1116" s="155">
        <v>759</v>
      </c>
      <c r="M1116" s="199">
        <f t="shared" si="17"/>
        <v>62997</v>
      </c>
      <c r="N1116" s="157" t="s">
        <v>3191</v>
      </c>
      <c r="O1116" s="157">
        <v>0</v>
      </c>
      <c r="P1116" s="205"/>
      <c r="Q1116" s="205"/>
      <c r="R1116" s="205"/>
      <c r="S1116" s="206"/>
    </row>
    <row r="1117" spans="1:19" ht="29.1" customHeight="1">
      <c r="A1117" s="166">
        <v>1113</v>
      </c>
      <c r="B1117" s="206"/>
      <c r="C1117" s="206"/>
      <c r="D1117" s="206"/>
      <c r="E1117" s="206"/>
      <c r="F1117" s="166" t="s">
        <v>3226</v>
      </c>
      <c r="G1117" s="206" t="s">
        <v>3219</v>
      </c>
      <c r="H1117" s="158" t="s">
        <v>1210</v>
      </c>
      <c r="I1117" s="155" t="s">
        <v>109</v>
      </c>
      <c r="J1117" s="128">
        <v>1135</v>
      </c>
      <c r="K1117" s="128">
        <v>807</v>
      </c>
      <c r="L1117" s="155">
        <v>89</v>
      </c>
      <c r="M1117" s="199">
        <f t="shared" si="17"/>
        <v>71823</v>
      </c>
      <c r="N1117" s="157" t="s">
        <v>3191</v>
      </c>
      <c r="O1117" s="157">
        <v>0</v>
      </c>
      <c r="P1117" s="205"/>
      <c r="Q1117" s="205"/>
      <c r="R1117" s="205"/>
      <c r="S1117" s="206"/>
    </row>
    <row r="1118" spans="1:19" ht="29.1" customHeight="1">
      <c r="A1118" s="166">
        <v>1114</v>
      </c>
      <c r="B1118" s="206"/>
      <c r="C1118" s="206"/>
      <c r="D1118" s="206"/>
      <c r="E1118" s="206"/>
      <c r="F1118" s="166" t="s">
        <v>3226</v>
      </c>
      <c r="G1118" s="206" t="s">
        <v>3219</v>
      </c>
      <c r="H1118" s="158" t="s">
        <v>1188</v>
      </c>
      <c r="I1118" s="155" t="s">
        <v>166</v>
      </c>
      <c r="J1118" s="128">
        <v>620</v>
      </c>
      <c r="K1118" s="128">
        <v>9</v>
      </c>
      <c r="L1118" s="155">
        <v>1020</v>
      </c>
      <c r="M1118" s="199">
        <f t="shared" si="17"/>
        <v>9180</v>
      </c>
      <c r="N1118" s="157" t="s">
        <v>1821</v>
      </c>
      <c r="O1118" s="157">
        <v>0</v>
      </c>
      <c r="P1118" s="205"/>
      <c r="Q1118" s="205"/>
      <c r="R1118" s="205"/>
      <c r="S1118" s="206"/>
    </row>
    <row r="1119" spans="1:19" ht="29.1" customHeight="1">
      <c r="A1119" s="166">
        <v>1115</v>
      </c>
      <c r="B1119" s="206"/>
      <c r="C1119" s="206"/>
      <c r="D1119" s="206"/>
      <c r="E1119" s="206"/>
      <c r="F1119" s="166" t="s">
        <v>3226</v>
      </c>
      <c r="G1119" s="206" t="s">
        <v>3219</v>
      </c>
      <c r="H1119" s="158" t="s">
        <v>1172</v>
      </c>
      <c r="I1119" s="155" t="s">
        <v>736</v>
      </c>
      <c r="J1119" s="128">
        <v>79</v>
      </c>
      <c r="K1119" s="128">
        <v>76</v>
      </c>
      <c r="L1119" s="128">
        <v>1020</v>
      </c>
      <c r="M1119" s="199">
        <f t="shared" si="17"/>
        <v>77520</v>
      </c>
      <c r="N1119" s="157" t="s">
        <v>1812</v>
      </c>
      <c r="O1119" s="157" t="s">
        <v>2093</v>
      </c>
      <c r="P1119" s="205"/>
      <c r="Q1119" s="205"/>
      <c r="R1119" s="205"/>
      <c r="S1119" s="206"/>
    </row>
    <row r="1120" spans="1:19" ht="29.1" customHeight="1">
      <c r="A1120" s="166">
        <v>1116</v>
      </c>
      <c r="B1120" s="206"/>
      <c r="C1120" s="206"/>
      <c r="D1120" s="206"/>
      <c r="E1120" s="206"/>
      <c r="F1120" s="166" t="s">
        <v>3226</v>
      </c>
      <c r="G1120" s="206" t="s">
        <v>3219</v>
      </c>
      <c r="H1120" s="158" t="s">
        <v>1168</v>
      </c>
      <c r="I1120" s="155" t="s">
        <v>55</v>
      </c>
      <c r="J1120" s="128">
        <v>1564</v>
      </c>
      <c r="K1120" s="128">
        <v>732</v>
      </c>
      <c r="L1120" s="155">
        <v>5040</v>
      </c>
      <c r="M1120" s="199">
        <f t="shared" si="17"/>
        <v>3689280</v>
      </c>
      <c r="N1120" s="157" t="s">
        <v>2016</v>
      </c>
      <c r="O1120" s="157" t="s">
        <v>2122</v>
      </c>
      <c r="P1120" s="205"/>
      <c r="Q1120" s="205"/>
      <c r="R1120" s="205"/>
      <c r="S1120" s="206"/>
    </row>
    <row r="1121" spans="1:19" ht="29.1" customHeight="1">
      <c r="A1121" s="166">
        <v>1117</v>
      </c>
      <c r="B1121" s="206"/>
      <c r="C1121" s="206"/>
      <c r="D1121" s="206"/>
      <c r="E1121" s="206"/>
      <c r="F1121" s="166" t="s">
        <v>3226</v>
      </c>
      <c r="G1121" s="206" t="s">
        <v>3219</v>
      </c>
      <c r="H1121" s="158" t="s">
        <v>1170</v>
      </c>
      <c r="I1121" s="155" t="s">
        <v>55</v>
      </c>
      <c r="J1121" s="128">
        <v>1597</v>
      </c>
      <c r="K1121" s="128">
        <v>1597</v>
      </c>
      <c r="L1121" s="128">
        <v>1020</v>
      </c>
      <c r="M1121" s="199">
        <f t="shared" si="17"/>
        <v>1628940</v>
      </c>
      <c r="N1121" s="157" t="s">
        <v>1812</v>
      </c>
      <c r="O1121" s="157" t="s">
        <v>2093</v>
      </c>
      <c r="P1121" s="205"/>
      <c r="Q1121" s="205"/>
      <c r="R1121" s="205"/>
      <c r="S1121" s="206"/>
    </row>
    <row r="1122" spans="1:19" ht="29.1" customHeight="1">
      <c r="A1122" s="166">
        <v>1118</v>
      </c>
      <c r="B1122" s="206"/>
      <c r="C1122" s="206"/>
      <c r="D1122" s="206"/>
      <c r="E1122" s="206"/>
      <c r="F1122" s="166" t="s">
        <v>3226</v>
      </c>
      <c r="G1122" s="206" t="s">
        <v>3219</v>
      </c>
      <c r="H1122" s="158" t="s">
        <v>1167</v>
      </c>
      <c r="I1122" s="155" t="s">
        <v>55</v>
      </c>
      <c r="J1122" s="128">
        <v>3911</v>
      </c>
      <c r="K1122" s="128">
        <v>616</v>
      </c>
      <c r="L1122" s="155">
        <v>5200</v>
      </c>
      <c r="M1122" s="199">
        <f t="shared" si="17"/>
        <v>3203200</v>
      </c>
      <c r="N1122" s="157" t="s">
        <v>2016</v>
      </c>
      <c r="O1122" s="157" t="s">
        <v>2122</v>
      </c>
      <c r="P1122" s="205"/>
      <c r="Q1122" s="205"/>
      <c r="R1122" s="205"/>
      <c r="S1122" s="206"/>
    </row>
    <row r="1123" spans="1:19" ht="29.1" customHeight="1">
      <c r="A1123" s="166">
        <v>1119</v>
      </c>
      <c r="B1123" s="206"/>
      <c r="C1123" s="206"/>
      <c r="D1123" s="206"/>
      <c r="E1123" s="206"/>
      <c r="F1123" s="166" t="s">
        <v>3226</v>
      </c>
      <c r="G1123" s="206" t="s">
        <v>3219</v>
      </c>
      <c r="H1123" s="158" t="s">
        <v>1169</v>
      </c>
      <c r="I1123" s="155" t="s">
        <v>55</v>
      </c>
      <c r="J1123" s="128">
        <v>115</v>
      </c>
      <c r="K1123" s="128">
        <v>115</v>
      </c>
      <c r="L1123" s="128">
        <v>1020</v>
      </c>
      <c r="M1123" s="199">
        <f t="shared" si="17"/>
        <v>117300</v>
      </c>
      <c r="N1123" s="157" t="s">
        <v>1812</v>
      </c>
      <c r="O1123" s="157" t="s">
        <v>2093</v>
      </c>
      <c r="P1123" s="205"/>
      <c r="Q1123" s="205"/>
      <c r="R1123" s="205"/>
      <c r="S1123" s="206"/>
    </row>
    <row r="1124" spans="1:19" ht="29.1" customHeight="1">
      <c r="A1124" s="166">
        <v>1120</v>
      </c>
      <c r="B1124" s="206"/>
      <c r="C1124" s="206"/>
      <c r="D1124" s="206"/>
      <c r="E1124" s="206"/>
      <c r="F1124" s="166" t="s">
        <v>3226</v>
      </c>
      <c r="G1124" s="206" t="s">
        <v>3219</v>
      </c>
      <c r="H1124" s="158" t="s">
        <v>1185</v>
      </c>
      <c r="I1124" s="155" t="s">
        <v>166</v>
      </c>
      <c r="J1124" s="128">
        <v>810</v>
      </c>
      <c r="K1124" s="128">
        <v>186</v>
      </c>
      <c r="L1124" s="155">
        <v>1710</v>
      </c>
      <c r="M1124" s="199">
        <f t="shared" si="17"/>
        <v>318060</v>
      </c>
      <c r="N1124" s="157" t="s">
        <v>1821</v>
      </c>
      <c r="O1124" s="157">
        <v>0</v>
      </c>
      <c r="P1124" s="205"/>
      <c r="Q1124" s="205"/>
      <c r="R1124" s="205"/>
      <c r="S1124" s="206"/>
    </row>
    <row r="1125" spans="1:19" ht="29.1" customHeight="1">
      <c r="A1125" s="166">
        <v>1121</v>
      </c>
      <c r="B1125" s="206"/>
      <c r="C1125" s="206"/>
      <c r="D1125" s="206"/>
      <c r="E1125" s="206"/>
      <c r="F1125" s="166" t="s">
        <v>3226</v>
      </c>
      <c r="G1125" s="206" t="s">
        <v>3219</v>
      </c>
      <c r="H1125" s="158" t="s">
        <v>1190</v>
      </c>
      <c r="I1125" s="155" t="s">
        <v>166</v>
      </c>
      <c r="J1125" s="128">
        <v>3805</v>
      </c>
      <c r="K1125" s="128">
        <v>608</v>
      </c>
      <c r="L1125" s="155">
        <v>1710</v>
      </c>
      <c r="M1125" s="199">
        <f t="shared" si="17"/>
        <v>1039680</v>
      </c>
      <c r="N1125" s="157" t="s">
        <v>1821</v>
      </c>
      <c r="O1125" s="157">
        <v>0</v>
      </c>
      <c r="P1125" s="205"/>
      <c r="Q1125" s="205"/>
      <c r="R1125" s="205"/>
      <c r="S1125" s="206"/>
    </row>
    <row r="1126" spans="1:19" ht="29.1" customHeight="1">
      <c r="A1126" s="166">
        <v>1122</v>
      </c>
      <c r="B1126" s="206"/>
      <c r="C1126" s="206"/>
      <c r="D1126" s="206"/>
      <c r="E1126" s="206"/>
      <c r="F1126" s="166" t="s">
        <v>3226</v>
      </c>
      <c r="G1126" s="206" t="s">
        <v>3219</v>
      </c>
      <c r="H1126" s="158" t="s">
        <v>1206</v>
      </c>
      <c r="I1126" s="155" t="s">
        <v>119</v>
      </c>
      <c r="J1126" s="128">
        <v>1810</v>
      </c>
      <c r="K1126" s="128">
        <v>281</v>
      </c>
      <c r="L1126" s="155">
        <v>1350</v>
      </c>
      <c r="M1126" s="199">
        <f t="shared" si="17"/>
        <v>379350</v>
      </c>
      <c r="N1126" s="157" t="s">
        <v>1821</v>
      </c>
      <c r="O1126" s="157">
        <v>0</v>
      </c>
      <c r="P1126" s="205"/>
      <c r="Q1126" s="205"/>
      <c r="R1126" s="205"/>
      <c r="S1126" s="206"/>
    </row>
    <row r="1127" spans="1:19" ht="29.1" customHeight="1">
      <c r="A1127" s="166">
        <v>1123</v>
      </c>
      <c r="B1127" s="206"/>
      <c r="C1127" s="206"/>
      <c r="D1127" s="206"/>
      <c r="E1127" s="206"/>
      <c r="F1127" s="166" t="s">
        <v>3226</v>
      </c>
      <c r="G1127" s="206" t="s">
        <v>3219</v>
      </c>
      <c r="H1127" s="158" t="s">
        <v>1184</v>
      </c>
      <c r="I1127" s="155" t="s">
        <v>166</v>
      </c>
      <c r="J1127" s="128">
        <v>845</v>
      </c>
      <c r="K1127" s="128">
        <v>202</v>
      </c>
      <c r="L1127" s="155">
        <v>1710</v>
      </c>
      <c r="M1127" s="199">
        <f t="shared" si="17"/>
        <v>345420</v>
      </c>
      <c r="N1127" s="157" t="s">
        <v>1821</v>
      </c>
      <c r="O1127" s="157">
        <v>0</v>
      </c>
      <c r="P1127" s="205"/>
      <c r="Q1127" s="205"/>
      <c r="R1127" s="205"/>
      <c r="S1127" s="206"/>
    </row>
    <row r="1128" spans="1:19" ht="29.1" customHeight="1">
      <c r="A1128" s="166">
        <v>1124</v>
      </c>
      <c r="B1128" s="206"/>
      <c r="C1128" s="206"/>
      <c r="D1128" s="206"/>
      <c r="E1128" s="206"/>
      <c r="F1128" s="166" t="s">
        <v>3226</v>
      </c>
      <c r="G1128" s="206" t="s">
        <v>3219</v>
      </c>
      <c r="H1128" s="158" t="s">
        <v>1163</v>
      </c>
      <c r="I1128" s="155" t="s">
        <v>55</v>
      </c>
      <c r="J1128" s="128">
        <v>597</v>
      </c>
      <c r="K1128" s="128">
        <v>597</v>
      </c>
      <c r="L1128" s="128">
        <v>5200</v>
      </c>
      <c r="M1128" s="199">
        <f t="shared" si="17"/>
        <v>3104400</v>
      </c>
      <c r="N1128" s="157" t="s">
        <v>2163</v>
      </c>
      <c r="O1128" s="157" t="s">
        <v>3691</v>
      </c>
      <c r="P1128" s="205"/>
      <c r="Q1128" s="205"/>
      <c r="R1128" s="205"/>
      <c r="S1128" s="206"/>
    </row>
    <row r="1129" spans="1:19" ht="29.1" customHeight="1">
      <c r="A1129" s="166">
        <v>1125</v>
      </c>
      <c r="B1129" s="206"/>
      <c r="C1129" s="206"/>
      <c r="D1129" s="206"/>
      <c r="E1129" s="206"/>
      <c r="F1129" s="166" t="s">
        <v>3226</v>
      </c>
      <c r="G1129" s="206" t="s">
        <v>3219</v>
      </c>
      <c r="H1129" s="158" t="s">
        <v>1162</v>
      </c>
      <c r="I1129" s="155" t="s">
        <v>55</v>
      </c>
      <c r="J1129" s="128">
        <v>3765</v>
      </c>
      <c r="K1129" s="128">
        <v>1928</v>
      </c>
      <c r="L1129" s="155">
        <v>4520</v>
      </c>
      <c r="M1129" s="199">
        <f t="shared" si="17"/>
        <v>8714560</v>
      </c>
      <c r="N1129" s="157" t="s">
        <v>2161</v>
      </c>
      <c r="O1129" s="157" t="s">
        <v>2162</v>
      </c>
      <c r="P1129" s="205"/>
      <c r="Q1129" s="205"/>
      <c r="R1129" s="205"/>
      <c r="S1129" s="206"/>
    </row>
    <row r="1130" spans="1:19" ht="29.1" customHeight="1">
      <c r="A1130" s="166">
        <v>1126</v>
      </c>
      <c r="B1130" s="206"/>
      <c r="C1130" s="206"/>
      <c r="D1130" s="206"/>
      <c r="E1130" s="206"/>
      <c r="F1130" s="166" t="s">
        <v>3226</v>
      </c>
      <c r="G1130" s="206" t="s">
        <v>3219</v>
      </c>
      <c r="H1130" s="158" t="s">
        <v>1183</v>
      </c>
      <c r="I1130" s="155" t="s">
        <v>166</v>
      </c>
      <c r="J1130" s="128">
        <v>1028</v>
      </c>
      <c r="K1130" s="128">
        <v>638</v>
      </c>
      <c r="L1130" s="155">
        <v>1710</v>
      </c>
      <c r="M1130" s="199">
        <f t="shared" si="17"/>
        <v>1090980</v>
      </c>
      <c r="N1130" s="157" t="s">
        <v>1821</v>
      </c>
      <c r="O1130" s="157">
        <v>0</v>
      </c>
      <c r="P1130" s="205"/>
      <c r="Q1130" s="205"/>
      <c r="R1130" s="205"/>
      <c r="S1130" s="206"/>
    </row>
    <row r="1131" spans="1:19" ht="29.1" customHeight="1">
      <c r="A1131" s="166">
        <v>1127</v>
      </c>
      <c r="B1131" s="206"/>
      <c r="C1131" s="206"/>
      <c r="D1131" s="206"/>
      <c r="E1131" s="206"/>
      <c r="F1131" s="166" t="s">
        <v>3226</v>
      </c>
      <c r="G1131" s="206" t="s">
        <v>3219</v>
      </c>
      <c r="H1131" s="158" t="s">
        <v>1204</v>
      </c>
      <c r="I1131" s="155" t="s">
        <v>119</v>
      </c>
      <c r="J1131" s="128">
        <v>2405</v>
      </c>
      <c r="K1131" s="128">
        <v>947</v>
      </c>
      <c r="L1131" s="155">
        <v>1710</v>
      </c>
      <c r="M1131" s="199">
        <f t="shared" si="17"/>
        <v>1619370</v>
      </c>
      <c r="N1131" s="157" t="s">
        <v>1821</v>
      </c>
      <c r="O1131" s="157">
        <v>0</v>
      </c>
      <c r="P1131" s="205"/>
      <c r="Q1131" s="205"/>
      <c r="R1131" s="205"/>
      <c r="S1131" s="206"/>
    </row>
    <row r="1132" spans="1:19" ht="29.1" customHeight="1">
      <c r="A1132" s="166">
        <v>1128</v>
      </c>
      <c r="B1132" s="206"/>
      <c r="C1132" s="206"/>
      <c r="D1132" s="206"/>
      <c r="E1132" s="206"/>
      <c r="F1132" s="166" t="s">
        <v>3226</v>
      </c>
      <c r="G1132" s="206" t="s">
        <v>3219</v>
      </c>
      <c r="H1132" s="158" t="s">
        <v>1193</v>
      </c>
      <c r="I1132" s="155" t="s">
        <v>166</v>
      </c>
      <c r="J1132" s="128">
        <v>1495</v>
      </c>
      <c r="K1132" s="128">
        <v>758</v>
      </c>
      <c r="L1132" s="155">
        <v>1710</v>
      </c>
      <c r="M1132" s="199">
        <f t="shared" si="17"/>
        <v>1296180</v>
      </c>
      <c r="N1132" s="157" t="s">
        <v>1821</v>
      </c>
      <c r="O1132" s="157">
        <v>0</v>
      </c>
      <c r="P1132" s="205"/>
      <c r="Q1132" s="205"/>
      <c r="R1132" s="205"/>
      <c r="S1132" s="206"/>
    </row>
    <row r="1133" spans="1:19" ht="29.1" customHeight="1">
      <c r="A1133" s="166">
        <v>1129</v>
      </c>
      <c r="B1133" s="206"/>
      <c r="C1133" s="206"/>
      <c r="D1133" s="206"/>
      <c r="E1133" s="206"/>
      <c r="F1133" s="166" t="s">
        <v>3226</v>
      </c>
      <c r="G1133" s="206" t="s">
        <v>3219</v>
      </c>
      <c r="H1133" s="158" t="s">
        <v>1161</v>
      </c>
      <c r="I1133" s="155" t="s">
        <v>736</v>
      </c>
      <c r="J1133" s="128">
        <v>287</v>
      </c>
      <c r="K1133" s="128">
        <v>287</v>
      </c>
      <c r="L1133" s="155">
        <v>759</v>
      </c>
      <c r="M1133" s="199">
        <f t="shared" si="17"/>
        <v>217833</v>
      </c>
      <c r="N1133" s="157" t="s">
        <v>3191</v>
      </c>
      <c r="O1133" s="157">
        <v>0</v>
      </c>
      <c r="P1133" s="205"/>
      <c r="Q1133" s="205"/>
      <c r="R1133" s="205"/>
      <c r="S1133" s="206"/>
    </row>
    <row r="1134" spans="1:19" ht="29.1" customHeight="1">
      <c r="A1134" s="166">
        <v>1130</v>
      </c>
      <c r="B1134" s="206"/>
      <c r="C1134" s="206"/>
      <c r="D1134" s="206"/>
      <c r="E1134" s="206"/>
      <c r="F1134" s="166" t="s">
        <v>3226</v>
      </c>
      <c r="G1134" s="206" t="s">
        <v>3219</v>
      </c>
      <c r="H1134" s="158" t="s">
        <v>1132</v>
      </c>
      <c r="I1134" s="155" t="s">
        <v>54</v>
      </c>
      <c r="J1134" s="128">
        <v>251</v>
      </c>
      <c r="K1134" s="128">
        <v>251</v>
      </c>
      <c r="L1134" s="128">
        <v>594</v>
      </c>
      <c r="M1134" s="199">
        <f t="shared" si="17"/>
        <v>149094</v>
      </c>
      <c r="N1134" s="157" t="s">
        <v>3191</v>
      </c>
      <c r="O1134" s="157">
        <v>0</v>
      </c>
      <c r="P1134" s="205"/>
      <c r="Q1134" s="205"/>
      <c r="R1134" s="205"/>
      <c r="S1134" s="206"/>
    </row>
    <row r="1135" spans="1:19" ht="29.1" customHeight="1">
      <c r="A1135" s="166">
        <v>1131</v>
      </c>
      <c r="B1135" s="206"/>
      <c r="C1135" s="206"/>
      <c r="D1135" s="206"/>
      <c r="E1135" s="206"/>
      <c r="F1135" s="166" t="s">
        <v>3226</v>
      </c>
      <c r="G1135" s="206" t="s">
        <v>3219</v>
      </c>
      <c r="H1135" s="158" t="s">
        <v>1160</v>
      </c>
      <c r="I1135" s="155" t="s">
        <v>736</v>
      </c>
      <c r="J1135" s="128">
        <v>2360</v>
      </c>
      <c r="K1135" s="128">
        <v>1900</v>
      </c>
      <c r="L1135" s="155">
        <v>1350</v>
      </c>
      <c r="M1135" s="199">
        <f t="shared" si="17"/>
        <v>2565000</v>
      </c>
      <c r="N1135" s="157" t="s">
        <v>3191</v>
      </c>
      <c r="O1135" s="157">
        <v>0</v>
      </c>
      <c r="P1135" s="205"/>
      <c r="Q1135" s="205"/>
      <c r="R1135" s="205"/>
      <c r="S1135" s="206"/>
    </row>
    <row r="1136" spans="1:19" ht="29.1" customHeight="1">
      <c r="A1136" s="166">
        <v>1132</v>
      </c>
      <c r="B1136" s="206"/>
      <c r="C1136" s="206"/>
      <c r="D1136" s="206"/>
      <c r="E1136" s="206"/>
      <c r="F1136" s="166" t="s">
        <v>3226</v>
      </c>
      <c r="G1136" s="206" t="s">
        <v>3219</v>
      </c>
      <c r="H1136" s="158" t="s">
        <v>1155</v>
      </c>
      <c r="I1136" s="155" t="s">
        <v>55</v>
      </c>
      <c r="J1136" s="128">
        <v>4125</v>
      </c>
      <c r="K1136" s="128">
        <v>602</v>
      </c>
      <c r="L1136" s="155">
        <v>4520</v>
      </c>
      <c r="M1136" s="199">
        <f t="shared" si="17"/>
        <v>2721040</v>
      </c>
      <c r="N1136" s="157" t="s">
        <v>2158</v>
      </c>
      <c r="O1136" s="157" t="s">
        <v>2159</v>
      </c>
      <c r="P1136" s="205"/>
      <c r="Q1136" s="205"/>
      <c r="R1136" s="205"/>
      <c r="S1136" s="206"/>
    </row>
    <row r="1137" spans="1:19" ht="29.1" customHeight="1">
      <c r="A1137" s="166">
        <v>1133</v>
      </c>
      <c r="B1137" s="206"/>
      <c r="C1137" s="206"/>
      <c r="D1137" s="206"/>
      <c r="E1137" s="206"/>
      <c r="F1137" s="166" t="s">
        <v>3226</v>
      </c>
      <c r="G1137" s="206" t="s">
        <v>3219</v>
      </c>
      <c r="H1137" s="158" t="s">
        <v>1156</v>
      </c>
      <c r="I1137" s="155" t="s">
        <v>55</v>
      </c>
      <c r="J1137" s="128">
        <v>320</v>
      </c>
      <c r="K1137" s="128">
        <v>320</v>
      </c>
      <c r="L1137" s="155">
        <v>1710</v>
      </c>
      <c r="M1137" s="199">
        <f t="shared" si="17"/>
        <v>547200</v>
      </c>
      <c r="N1137" s="157" t="s">
        <v>3191</v>
      </c>
      <c r="O1137" s="157">
        <v>0</v>
      </c>
      <c r="P1137" s="205"/>
      <c r="Q1137" s="205"/>
      <c r="R1137" s="205"/>
      <c r="S1137" s="206"/>
    </row>
    <row r="1138" spans="1:19" ht="29.1" customHeight="1">
      <c r="A1138" s="166">
        <v>1134</v>
      </c>
      <c r="B1138" s="206"/>
      <c r="C1138" s="206"/>
      <c r="D1138" s="206"/>
      <c r="E1138" s="206"/>
      <c r="F1138" s="166" t="s">
        <v>3226</v>
      </c>
      <c r="G1138" s="206" t="s">
        <v>3219</v>
      </c>
      <c r="H1138" s="158" t="s">
        <v>1202</v>
      </c>
      <c r="I1138" s="155" t="s">
        <v>119</v>
      </c>
      <c r="J1138" s="128">
        <v>192</v>
      </c>
      <c r="K1138" s="128">
        <v>133</v>
      </c>
      <c r="L1138" s="155">
        <v>1710</v>
      </c>
      <c r="M1138" s="199">
        <f t="shared" si="17"/>
        <v>227430</v>
      </c>
      <c r="N1138" s="157" t="s">
        <v>1821</v>
      </c>
      <c r="O1138" s="157">
        <v>0</v>
      </c>
      <c r="P1138" s="205"/>
      <c r="Q1138" s="205"/>
      <c r="R1138" s="205"/>
      <c r="S1138" s="206"/>
    </row>
    <row r="1139" spans="1:19" ht="29.1" customHeight="1">
      <c r="A1139" s="166">
        <v>1135</v>
      </c>
      <c r="B1139" s="206"/>
      <c r="C1139" s="206"/>
      <c r="D1139" s="206"/>
      <c r="E1139" s="206"/>
      <c r="F1139" s="166" t="s">
        <v>3226</v>
      </c>
      <c r="G1139" s="206" t="s">
        <v>3219</v>
      </c>
      <c r="H1139" s="158" t="s">
        <v>1199</v>
      </c>
      <c r="I1139" s="155" t="s">
        <v>119</v>
      </c>
      <c r="J1139" s="128">
        <v>558</v>
      </c>
      <c r="K1139" s="128">
        <v>63</v>
      </c>
      <c r="L1139" s="155">
        <v>1710</v>
      </c>
      <c r="M1139" s="199">
        <f t="shared" si="17"/>
        <v>107730</v>
      </c>
      <c r="N1139" s="157" t="s">
        <v>1821</v>
      </c>
      <c r="O1139" s="157">
        <v>0</v>
      </c>
      <c r="P1139" s="205"/>
      <c r="Q1139" s="205"/>
      <c r="R1139" s="205"/>
      <c r="S1139" s="206"/>
    </row>
    <row r="1140" spans="1:19" ht="29.1" customHeight="1">
      <c r="A1140" s="166">
        <v>1136</v>
      </c>
      <c r="B1140" s="206"/>
      <c r="C1140" s="206"/>
      <c r="D1140" s="206"/>
      <c r="E1140" s="206"/>
      <c r="F1140" s="166" t="s">
        <v>3226</v>
      </c>
      <c r="G1140" s="206" t="s">
        <v>3219</v>
      </c>
      <c r="H1140" s="158" t="s">
        <v>1196</v>
      </c>
      <c r="I1140" s="155" t="s">
        <v>166</v>
      </c>
      <c r="J1140" s="128">
        <v>252</v>
      </c>
      <c r="K1140" s="128">
        <v>164</v>
      </c>
      <c r="L1140" s="155">
        <v>1710</v>
      </c>
      <c r="M1140" s="199">
        <f t="shared" si="17"/>
        <v>280440</v>
      </c>
      <c r="N1140" s="157" t="s">
        <v>1821</v>
      </c>
      <c r="O1140" s="157">
        <v>0</v>
      </c>
      <c r="P1140" s="205"/>
      <c r="Q1140" s="205"/>
      <c r="R1140" s="205"/>
      <c r="S1140" s="206"/>
    </row>
    <row r="1141" spans="1:19" ht="29.1" customHeight="1">
      <c r="A1141" s="166">
        <v>1137</v>
      </c>
      <c r="B1141" s="206"/>
      <c r="C1141" s="206"/>
      <c r="D1141" s="206"/>
      <c r="E1141" s="206"/>
      <c r="F1141" s="166" t="s">
        <v>3226</v>
      </c>
      <c r="G1141" s="206" t="s">
        <v>3219</v>
      </c>
      <c r="H1141" s="158" t="s">
        <v>1182</v>
      </c>
      <c r="I1141" s="155" t="s">
        <v>166</v>
      </c>
      <c r="J1141" s="128">
        <v>701</v>
      </c>
      <c r="K1141" s="128">
        <v>75</v>
      </c>
      <c r="L1141" s="155">
        <v>1710</v>
      </c>
      <c r="M1141" s="199">
        <f t="shared" si="17"/>
        <v>128250</v>
      </c>
      <c r="N1141" s="157" t="s">
        <v>1821</v>
      </c>
      <c r="O1141" s="157">
        <v>0</v>
      </c>
      <c r="P1141" s="205"/>
      <c r="Q1141" s="205"/>
      <c r="R1141" s="205"/>
      <c r="S1141" s="206"/>
    </row>
    <row r="1142" spans="1:19" ht="29.1" customHeight="1">
      <c r="A1142" s="166">
        <v>1138</v>
      </c>
      <c r="B1142" s="206"/>
      <c r="C1142" s="206"/>
      <c r="D1142" s="206"/>
      <c r="E1142" s="206"/>
      <c r="F1142" s="166" t="s">
        <v>3226</v>
      </c>
      <c r="G1142" s="206" t="s">
        <v>3219</v>
      </c>
      <c r="H1142" s="158" t="s">
        <v>1148</v>
      </c>
      <c r="I1142" s="155" t="s">
        <v>55</v>
      </c>
      <c r="J1142" s="128">
        <v>787</v>
      </c>
      <c r="K1142" s="128">
        <v>595</v>
      </c>
      <c r="L1142" s="155">
        <v>4520</v>
      </c>
      <c r="M1142" s="199">
        <f t="shared" si="17"/>
        <v>2689400</v>
      </c>
      <c r="N1142" s="157" t="s">
        <v>2157</v>
      </c>
      <c r="O1142" s="157" t="s">
        <v>3616</v>
      </c>
      <c r="P1142" s="205"/>
      <c r="Q1142" s="205"/>
      <c r="R1142" s="205"/>
      <c r="S1142" s="206"/>
    </row>
    <row r="1143" spans="1:19" ht="29.1" customHeight="1">
      <c r="A1143" s="166">
        <v>1139</v>
      </c>
      <c r="B1143" s="206"/>
      <c r="C1143" s="206"/>
      <c r="D1143" s="206"/>
      <c r="E1143" s="206"/>
      <c r="F1143" s="166" t="s">
        <v>3226</v>
      </c>
      <c r="G1143" s="206" t="s">
        <v>3219</v>
      </c>
      <c r="H1143" s="158" t="s">
        <v>1152</v>
      </c>
      <c r="I1143" s="155" t="s">
        <v>55</v>
      </c>
      <c r="J1143" s="128">
        <v>3002</v>
      </c>
      <c r="K1143" s="128">
        <v>2408</v>
      </c>
      <c r="L1143" s="155">
        <v>1710</v>
      </c>
      <c r="M1143" s="199">
        <f t="shared" si="17"/>
        <v>4117680</v>
      </c>
      <c r="N1143" s="157" t="s">
        <v>2157</v>
      </c>
      <c r="O1143" s="157" t="s">
        <v>3616</v>
      </c>
      <c r="P1143" s="205"/>
      <c r="Q1143" s="205"/>
      <c r="R1143" s="205"/>
      <c r="S1143" s="206"/>
    </row>
    <row r="1144" spans="1:19" ht="29.1" customHeight="1">
      <c r="A1144" s="166">
        <v>1140</v>
      </c>
      <c r="B1144" s="206"/>
      <c r="C1144" s="206"/>
      <c r="D1144" s="206"/>
      <c r="E1144" s="206"/>
      <c r="F1144" s="166" t="s">
        <v>3226</v>
      </c>
      <c r="G1144" s="206" t="s">
        <v>3219</v>
      </c>
      <c r="H1144" s="158" t="s">
        <v>1147</v>
      </c>
      <c r="I1144" s="155" t="s">
        <v>55</v>
      </c>
      <c r="J1144" s="128">
        <v>3741</v>
      </c>
      <c r="K1144" s="128">
        <v>333</v>
      </c>
      <c r="L1144" s="155">
        <v>4520</v>
      </c>
      <c r="M1144" s="199">
        <f t="shared" si="17"/>
        <v>1505160</v>
      </c>
      <c r="N1144" s="157" t="s">
        <v>2156</v>
      </c>
      <c r="O1144" s="157" t="s">
        <v>3756</v>
      </c>
      <c r="P1144" s="205"/>
      <c r="Q1144" s="205"/>
      <c r="R1144" s="205"/>
      <c r="S1144" s="206"/>
    </row>
    <row r="1145" spans="1:19" ht="29.1" customHeight="1">
      <c r="A1145" s="166">
        <v>1141</v>
      </c>
      <c r="B1145" s="206"/>
      <c r="C1145" s="206"/>
      <c r="D1145" s="206"/>
      <c r="E1145" s="206"/>
      <c r="F1145" s="166" t="s">
        <v>3226</v>
      </c>
      <c r="G1145" s="206" t="s">
        <v>3219</v>
      </c>
      <c r="H1145" s="158" t="s">
        <v>1151</v>
      </c>
      <c r="I1145" s="155" t="s">
        <v>55</v>
      </c>
      <c r="J1145" s="128">
        <v>52</v>
      </c>
      <c r="K1145" s="128">
        <v>52</v>
      </c>
      <c r="L1145" s="128">
        <v>1710</v>
      </c>
      <c r="M1145" s="199">
        <f t="shared" si="17"/>
        <v>88920</v>
      </c>
      <c r="N1145" s="157" t="s">
        <v>3191</v>
      </c>
      <c r="O1145" s="157">
        <v>0</v>
      </c>
      <c r="P1145" s="205"/>
      <c r="Q1145" s="205"/>
      <c r="R1145" s="205"/>
      <c r="S1145" s="206"/>
    </row>
    <row r="1146" spans="1:19" ht="29.1" customHeight="1">
      <c r="A1146" s="166">
        <v>1142</v>
      </c>
      <c r="B1146" s="206"/>
      <c r="C1146" s="206"/>
      <c r="D1146" s="206"/>
      <c r="E1146" s="206"/>
      <c r="F1146" s="166" t="s">
        <v>3226</v>
      </c>
      <c r="G1146" s="206" t="s">
        <v>3219</v>
      </c>
      <c r="H1146" s="158" t="s">
        <v>1154</v>
      </c>
      <c r="I1146" s="155" t="s">
        <v>55</v>
      </c>
      <c r="J1146" s="128">
        <v>16</v>
      </c>
      <c r="K1146" s="128">
        <v>16</v>
      </c>
      <c r="L1146" s="128">
        <v>1710</v>
      </c>
      <c r="M1146" s="199">
        <f t="shared" si="17"/>
        <v>27360</v>
      </c>
      <c r="N1146" s="157" t="s">
        <v>3191</v>
      </c>
      <c r="O1146" s="157">
        <v>0</v>
      </c>
      <c r="P1146" s="205"/>
      <c r="Q1146" s="205"/>
      <c r="R1146" s="205"/>
      <c r="S1146" s="206"/>
    </row>
    <row r="1147" spans="1:19" ht="29.1" customHeight="1">
      <c r="A1147" s="166">
        <v>1143</v>
      </c>
      <c r="B1147" s="206"/>
      <c r="C1147" s="206"/>
      <c r="D1147" s="206"/>
      <c r="E1147" s="206"/>
      <c r="F1147" s="166" t="s">
        <v>3226</v>
      </c>
      <c r="G1147" s="206" t="s">
        <v>3219</v>
      </c>
      <c r="H1147" s="158" t="s">
        <v>1149</v>
      </c>
      <c r="I1147" s="155" t="s">
        <v>55</v>
      </c>
      <c r="J1147" s="128">
        <v>111</v>
      </c>
      <c r="K1147" s="128">
        <v>26</v>
      </c>
      <c r="L1147" s="155">
        <v>1710</v>
      </c>
      <c r="M1147" s="199">
        <f t="shared" si="17"/>
        <v>44460</v>
      </c>
      <c r="N1147" s="157" t="s">
        <v>1812</v>
      </c>
      <c r="O1147" s="157" t="s">
        <v>2093</v>
      </c>
      <c r="P1147" s="205"/>
      <c r="Q1147" s="205"/>
      <c r="R1147" s="205"/>
      <c r="S1147" s="206"/>
    </row>
    <row r="1148" spans="1:19" ht="29.1" customHeight="1">
      <c r="A1148" s="166">
        <v>1144</v>
      </c>
      <c r="B1148" s="206"/>
      <c r="C1148" s="206"/>
      <c r="D1148" s="206"/>
      <c r="E1148" s="206"/>
      <c r="F1148" s="166" t="s">
        <v>3226</v>
      </c>
      <c r="G1148" s="206" t="s">
        <v>3219</v>
      </c>
      <c r="H1148" s="158" t="s">
        <v>1181</v>
      </c>
      <c r="I1148" s="155" t="s">
        <v>166</v>
      </c>
      <c r="J1148" s="128">
        <v>290</v>
      </c>
      <c r="K1148" s="128">
        <v>14</v>
      </c>
      <c r="L1148" s="155">
        <v>1710</v>
      </c>
      <c r="M1148" s="199">
        <f t="shared" si="17"/>
        <v>23940</v>
      </c>
      <c r="N1148" s="157" t="s">
        <v>1821</v>
      </c>
      <c r="O1148" s="157">
        <v>0</v>
      </c>
      <c r="P1148" s="205"/>
      <c r="Q1148" s="205"/>
      <c r="R1148" s="205"/>
      <c r="S1148" s="206"/>
    </row>
    <row r="1149" spans="1:19" ht="29.1" customHeight="1">
      <c r="A1149" s="166">
        <v>1145</v>
      </c>
      <c r="B1149" s="206"/>
      <c r="C1149" s="206"/>
      <c r="D1149" s="206"/>
      <c r="E1149" s="206"/>
      <c r="F1149" s="166" t="s">
        <v>3226</v>
      </c>
      <c r="G1149" s="206" t="s">
        <v>3219</v>
      </c>
      <c r="H1149" s="158" t="s">
        <v>1173</v>
      </c>
      <c r="I1149" s="155" t="s">
        <v>736</v>
      </c>
      <c r="J1149" s="128">
        <v>489</v>
      </c>
      <c r="K1149" s="128">
        <v>11</v>
      </c>
      <c r="L1149" s="155">
        <v>5480</v>
      </c>
      <c r="M1149" s="199">
        <f t="shared" si="17"/>
        <v>60280</v>
      </c>
      <c r="N1149" s="157" t="s">
        <v>2166</v>
      </c>
      <c r="O1149" s="157" t="s">
        <v>2167</v>
      </c>
      <c r="P1149" s="205"/>
      <c r="Q1149" s="205"/>
      <c r="R1149" s="205"/>
      <c r="S1149" s="206"/>
    </row>
    <row r="1150" spans="1:19" ht="29.1" customHeight="1">
      <c r="A1150" s="166">
        <v>1146</v>
      </c>
      <c r="B1150" s="206"/>
      <c r="C1150" s="206"/>
      <c r="D1150" s="206"/>
      <c r="E1150" s="206"/>
      <c r="F1150" s="166" t="s">
        <v>3226</v>
      </c>
      <c r="G1150" s="206" t="s">
        <v>3219</v>
      </c>
      <c r="H1150" s="158" t="s">
        <v>1174</v>
      </c>
      <c r="I1150" s="155" t="s">
        <v>55</v>
      </c>
      <c r="J1150" s="128">
        <v>7</v>
      </c>
      <c r="K1150" s="128">
        <v>7</v>
      </c>
      <c r="L1150" s="128">
        <v>5480</v>
      </c>
      <c r="M1150" s="199">
        <f t="shared" si="17"/>
        <v>38360</v>
      </c>
      <c r="N1150" s="157" t="s">
        <v>1825</v>
      </c>
      <c r="O1150" s="157" t="s">
        <v>3758</v>
      </c>
      <c r="P1150" s="205"/>
      <c r="Q1150" s="205"/>
      <c r="R1150" s="205"/>
      <c r="S1150" s="206"/>
    </row>
    <row r="1151" spans="1:19" ht="29.1" customHeight="1">
      <c r="A1151" s="166">
        <v>1147</v>
      </c>
      <c r="B1151" s="206"/>
      <c r="C1151" s="206"/>
      <c r="D1151" s="206"/>
      <c r="E1151" s="206"/>
      <c r="F1151" s="166" t="s">
        <v>3226</v>
      </c>
      <c r="G1151" s="206" t="s">
        <v>3219</v>
      </c>
      <c r="H1151" s="158" t="s">
        <v>1171</v>
      </c>
      <c r="I1151" s="155" t="s">
        <v>736</v>
      </c>
      <c r="J1151" s="128">
        <v>837</v>
      </c>
      <c r="K1151" s="128">
        <v>290</v>
      </c>
      <c r="L1151" s="155">
        <v>5480</v>
      </c>
      <c r="M1151" s="199">
        <f t="shared" si="17"/>
        <v>1589200</v>
      </c>
      <c r="N1151" s="157" t="s">
        <v>2164</v>
      </c>
      <c r="O1151" s="157" t="s">
        <v>2165</v>
      </c>
      <c r="P1151" s="205"/>
      <c r="Q1151" s="205"/>
      <c r="R1151" s="205"/>
      <c r="S1151" s="206"/>
    </row>
    <row r="1152" spans="1:19" ht="29.1" customHeight="1">
      <c r="A1152" s="166">
        <v>1148</v>
      </c>
      <c r="B1152" s="206"/>
      <c r="C1152" s="206"/>
      <c r="D1152" s="206"/>
      <c r="E1152" s="206"/>
      <c r="F1152" s="166" t="s">
        <v>3226</v>
      </c>
      <c r="G1152" s="206" t="s">
        <v>3219</v>
      </c>
      <c r="H1152" s="158" t="s">
        <v>1166</v>
      </c>
      <c r="I1152" s="155" t="s">
        <v>55</v>
      </c>
      <c r="J1152" s="128">
        <v>16</v>
      </c>
      <c r="K1152" s="128">
        <v>16</v>
      </c>
      <c r="L1152" s="155">
        <v>3070</v>
      </c>
      <c r="M1152" s="199">
        <f t="shared" si="17"/>
        <v>49120</v>
      </c>
      <c r="N1152" s="157" t="s">
        <v>1812</v>
      </c>
      <c r="O1152" s="157" t="s">
        <v>2093</v>
      </c>
      <c r="P1152" s="205"/>
      <c r="Q1152" s="205"/>
      <c r="R1152" s="205"/>
      <c r="S1152" s="206"/>
    </row>
    <row r="1153" spans="1:19" ht="29.1" customHeight="1">
      <c r="A1153" s="166">
        <v>1149</v>
      </c>
      <c r="B1153" s="206"/>
      <c r="C1153" s="206"/>
      <c r="D1153" s="206"/>
      <c r="E1153" s="206"/>
      <c r="F1153" s="166" t="s">
        <v>3226</v>
      </c>
      <c r="G1153" s="206" t="s">
        <v>3219</v>
      </c>
      <c r="H1153" s="158" t="s">
        <v>1164</v>
      </c>
      <c r="I1153" s="155" t="s">
        <v>55</v>
      </c>
      <c r="J1153" s="128">
        <v>1954</v>
      </c>
      <c r="K1153" s="128">
        <v>123</v>
      </c>
      <c r="L1153" s="155">
        <v>3970</v>
      </c>
      <c r="M1153" s="199">
        <f t="shared" si="17"/>
        <v>488310</v>
      </c>
      <c r="N1153" s="157" t="s">
        <v>2163</v>
      </c>
      <c r="O1153" s="157" t="s">
        <v>3691</v>
      </c>
      <c r="P1153" s="205"/>
      <c r="Q1153" s="205"/>
      <c r="R1153" s="205"/>
      <c r="S1153" s="206"/>
    </row>
    <row r="1154" spans="1:19" ht="29.1" customHeight="1">
      <c r="A1154" s="166">
        <v>1150</v>
      </c>
      <c r="B1154" s="206"/>
      <c r="C1154" s="206"/>
      <c r="D1154" s="206"/>
      <c r="E1154" s="206"/>
      <c r="F1154" s="166" t="s">
        <v>3226</v>
      </c>
      <c r="G1154" s="206" t="s">
        <v>3219</v>
      </c>
      <c r="H1154" s="158" t="s">
        <v>1165</v>
      </c>
      <c r="I1154" s="155" t="s">
        <v>55</v>
      </c>
      <c r="J1154" s="128">
        <v>873</v>
      </c>
      <c r="K1154" s="128">
        <v>873</v>
      </c>
      <c r="L1154" s="128">
        <v>1350</v>
      </c>
      <c r="M1154" s="199">
        <f t="shared" si="17"/>
        <v>1178550</v>
      </c>
      <c r="N1154" s="157" t="s">
        <v>1812</v>
      </c>
      <c r="O1154" s="157" t="s">
        <v>2093</v>
      </c>
      <c r="P1154" s="205"/>
      <c r="Q1154" s="205"/>
      <c r="R1154" s="205"/>
      <c r="S1154" s="206"/>
    </row>
    <row r="1155" spans="1:19" ht="29.1" customHeight="1">
      <c r="A1155" s="166">
        <v>1151</v>
      </c>
      <c r="B1155" s="206"/>
      <c r="C1155" s="206"/>
      <c r="D1155" s="206"/>
      <c r="E1155" s="206"/>
      <c r="F1155" s="166" t="s">
        <v>3226</v>
      </c>
      <c r="G1155" s="206" t="s">
        <v>3219</v>
      </c>
      <c r="H1155" s="158" t="s">
        <v>1195</v>
      </c>
      <c r="I1155" s="155" t="s">
        <v>166</v>
      </c>
      <c r="J1155" s="128">
        <v>814</v>
      </c>
      <c r="K1155" s="128">
        <v>231</v>
      </c>
      <c r="L1155" s="155">
        <v>1350</v>
      </c>
      <c r="M1155" s="199">
        <f t="shared" si="17"/>
        <v>311850</v>
      </c>
      <c r="N1155" s="157" t="s">
        <v>1821</v>
      </c>
      <c r="O1155" s="157">
        <v>0</v>
      </c>
      <c r="P1155" s="205"/>
      <c r="Q1155" s="205"/>
      <c r="R1155" s="205"/>
      <c r="S1155" s="206"/>
    </row>
    <row r="1156" spans="1:19" ht="29.1" customHeight="1">
      <c r="A1156" s="166">
        <v>1152</v>
      </c>
      <c r="B1156" s="206"/>
      <c r="C1156" s="206"/>
      <c r="D1156" s="206"/>
      <c r="E1156" s="206"/>
      <c r="F1156" s="166" t="s">
        <v>3226</v>
      </c>
      <c r="G1156" s="206" t="s">
        <v>3219</v>
      </c>
      <c r="H1156" s="158" t="s">
        <v>1197</v>
      </c>
      <c r="I1156" s="155" t="s">
        <v>166</v>
      </c>
      <c r="J1156" s="128">
        <v>252</v>
      </c>
      <c r="K1156" s="128">
        <v>252</v>
      </c>
      <c r="L1156" s="128">
        <v>594</v>
      </c>
      <c r="M1156" s="199">
        <f t="shared" si="17"/>
        <v>149688</v>
      </c>
      <c r="N1156" s="157" t="s">
        <v>1821</v>
      </c>
      <c r="O1156" s="157">
        <v>0</v>
      </c>
      <c r="P1156" s="205"/>
      <c r="Q1156" s="205"/>
      <c r="R1156" s="205"/>
      <c r="S1156" s="206"/>
    </row>
    <row r="1157" spans="1:19" ht="29.1" customHeight="1">
      <c r="A1157" s="166">
        <v>1153</v>
      </c>
      <c r="B1157" s="206"/>
      <c r="C1157" s="206"/>
      <c r="D1157" s="206"/>
      <c r="E1157" s="206"/>
      <c r="F1157" s="166" t="s">
        <v>3226</v>
      </c>
      <c r="G1157" s="206" t="s">
        <v>3219</v>
      </c>
      <c r="H1157" s="158" t="s">
        <v>1158</v>
      </c>
      <c r="I1157" s="155" t="s">
        <v>736</v>
      </c>
      <c r="J1157" s="128">
        <v>934</v>
      </c>
      <c r="K1157" s="128">
        <v>502</v>
      </c>
      <c r="L1157" s="155">
        <v>3970</v>
      </c>
      <c r="M1157" s="199">
        <f t="shared" ref="M1157:M1220" si="18">K1157*L1157</f>
        <v>1992940</v>
      </c>
      <c r="N1157" s="157" t="s">
        <v>2065</v>
      </c>
      <c r="O1157" s="157" t="s">
        <v>2160</v>
      </c>
      <c r="P1157" s="205"/>
      <c r="Q1157" s="205"/>
      <c r="R1157" s="205"/>
      <c r="S1157" s="206"/>
    </row>
    <row r="1158" spans="1:19" ht="29.1" customHeight="1">
      <c r="A1158" s="166">
        <v>1154</v>
      </c>
      <c r="B1158" s="206"/>
      <c r="C1158" s="206"/>
      <c r="D1158" s="206"/>
      <c r="E1158" s="206"/>
      <c r="F1158" s="166" t="s">
        <v>3226</v>
      </c>
      <c r="G1158" s="206" t="s">
        <v>3219</v>
      </c>
      <c r="H1158" s="158" t="s">
        <v>1205</v>
      </c>
      <c r="I1158" s="155" t="s">
        <v>119</v>
      </c>
      <c r="J1158" s="128">
        <v>222</v>
      </c>
      <c r="K1158" s="128">
        <v>222</v>
      </c>
      <c r="L1158" s="128">
        <v>594</v>
      </c>
      <c r="M1158" s="199">
        <f t="shared" si="18"/>
        <v>131868</v>
      </c>
      <c r="N1158" s="157" t="s">
        <v>1821</v>
      </c>
      <c r="O1158" s="157">
        <v>0</v>
      </c>
      <c r="P1158" s="205"/>
      <c r="Q1158" s="205"/>
      <c r="R1158" s="205"/>
      <c r="S1158" s="206"/>
    </row>
    <row r="1159" spans="1:19" ht="29.1" customHeight="1">
      <c r="A1159" s="166">
        <v>1155</v>
      </c>
      <c r="B1159" s="206"/>
      <c r="C1159" s="206"/>
      <c r="D1159" s="206"/>
      <c r="E1159" s="206"/>
      <c r="F1159" s="166" t="s">
        <v>3226</v>
      </c>
      <c r="G1159" s="206" t="s">
        <v>3219</v>
      </c>
      <c r="H1159" s="158" t="s">
        <v>1194</v>
      </c>
      <c r="I1159" s="155" t="s">
        <v>166</v>
      </c>
      <c r="J1159" s="128">
        <v>286</v>
      </c>
      <c r="K1159" s="128">
        <v>286</v>
      </c>
      <c r="L1159" s="128">
        <v>594</v>
      </c>
      <c r="M1159" s="199">
        <f t="shared" si="18"/>
        <v>169884</v>
      </c>
      <c r="N1159" s="157" t="s">
        <v>1821</v>
      </c>
      <c r="O1159" s="157">
        <v>0</v>
      </c>
      <c r="P1159" s="205"/>
      <c r="Q1159" s="205"/>
      <c r="R1159" s="205"/>
      <c r="S1159" s="206"/>
    </row>
    <row r="1160" spans="1:19" ht="29.1" customHeight="1">
      <c r="A1160" s="166">
        <v>1156</v>
      </c>
      <c r="B1160" s="206"/>
      <c r="C1160" s="206"/>
      <c r="D1160" s="206"/>
      <c r="E1160" s="206"/>
      <c r="F1160" s="166" t="s">
        <v>3226</v>
      </c>
      <c r="G1160" s="206" t="s">
        <v>3219</v>
      </c>
      <c r="H1160" s="158" t="s">
        <v>1208</v>
      </c>
      <c r="I1160" s="155" t="s">
        <v>109</v>
      </c>
      <c r="J1160" s="128">
        <v>411</v>
      </c>
      <c r="K1160" s="128">
        <v>9</v>
      </c>
      <c r="L1160" s="155">
        <v>304</v>
      </c>
      <c r="M1160" s="199">
        <f t="shared" si="18"/>
        <v>2736</v>
      </c>
      <c r="N1160" s="157" t="s">
        <v>3191</v>
      </c>
      <c r="O1160" s="157">
        <v>0</v>
      </c>
      <c r="P1160" s="205"/>
      <c r="Q1160" s="205"/>
      <c r="R1160" s="205"/>
      <c r="S1160" s="206"/>
    </row>
    <row r="1161" spans="1:19" ht="29.1" customHeight="1">
      <c r="A1161" s="166">
        <v>1157</v>
      </c>
      <c r="B1161" s="206"/>
      <c r="C1161" s="206"/>
      <c r="D1161" s="206"/>
      <c r="E1161" s="206"/>
      <c r="F1161" s="166" t="s">
        <v>3226</v>
      </c>
      <c r="G1161" s="206" t="s">
        <v>3219</v>
      </c>
      <c r="H1161" s="158" t="s">
        <v>1157</v>
      </c>
      <c r="I1161" s="155" t="s">
        <v>736</v>
      </c>
      <c r="J1161" s="128">
        <v>698</v>
      </c>
      <c r="K1161" s="128">
        <v>698</v>
      </c>
      <c r="L1161" s="128">
        <v>89</v>
      </c>
      <c r="M1161" s="199">
        <f t="shared" si="18"/>
        <v>62122</v>
      </c>
      <c r="N1161" s="157" t="s">
        <v>1812</v>
      </c>
      <c r="O1161" s="157" t="s">
        <v>1816</v>
      </c>
      <c r="P1161" s="205"/>
      <c r="Q1161" s="205"/>
      <c r="R1161" s="205"/>
      <c r="S1161" s="206"/>
    </row>
    <row r="1162" spans="1:19" ht="29.1" customHeight="1">
      <c r="A1162" s="166">
        <v>1158</v>
      </c>
      <c r="B1162" s="206"/>
      <c r="C1162" s="206"/>
      <c r="D1162" s="206"/>
      <c r="E1162" s="206"/>
      <c r="F1162" s="166" t="s">
        <v>3226</v>
      </c>
      <c r="G1162" s="206" t="s">
        <v>3219</v>
      </c>
      <c r="H1162" s="158" t="s">
        <v>1133</v>
      </c>
      <c r="I1162" s="155" t="s">
        <v>54</v>
      </c>
      <c r="J1162" s="128">
        <v>68</v>
      </c>
      <c r="K1162" s="128">
        <v>68</v>
      </c>
      <c r="L1162" s="128">
        <v>594</v>
      </c>
      <c r="M1162" s="199">
        <f t="shared" si="18"/>
        <v>40392</v>
      </c>
      <c r="N1162" s="157" t="s">
        <v>3191</v>
      </c>
      <c r="O1162" s="157">
        <v>0</v>
      </c>
      <c r="P1162" s="205"/>
      <c r="Q1162" s="205"/>
      <c r="R1162" s="205"/>
      <c r="S1162" s="206"/>
    </row>
    <row r="1163" spans="1:19" ht="29.1" customHeight="1">
      <c r="A1163" s="166">
        <v>1159</v>
      </c>
      <c r="B1163" s="206"/>
      <c r="C1163" s="206"/>
      <c r="D1163" s="206"/>
      <c r="E1163" s="206"/>
      <c r="F1163" s="166" t="s">
        <v>3226</v>
      </c>
      <c r="G1163" s="206" t="s">
        <v>3219</v>
      </c>
      <c r="H1163" s="158" t="s">
        <v>1134</v>
      </c>
      <c r="I1163" s="155" t="s">
        <v>54</v>
      </c>
      <c r="J1163" s="128">
        <v>114</v>
      </c>
      <c r="K1163" s="128">
        <v>114</v>
      </c>
      <c r="L1163" s="128">
        <v>594</v>
      </c>
      <c r="M1163" s="199">
        <f t="shared" si="18"/>
        <v>67716</v>
      </c>
      <c r="N1163" s="157" t="s">
        <v>3191</v>
      </c>
      <c r="O1163" s="157">
        <v>0</v>
      </c>
      <c r="P1163" s="205"/>
      <c r="Q1163" s="205"/>
      <c r="R1163" s="205"/>
      <c r="S1163" s="206"/>
    </row>
    <row r="1164" spans="1:19" ht="29.1" customHeight="1">
      <c r="A1164" s="166">
        <v>1160</v>
      </c>
      <c r="B1164" s="206"/>
      <c r="C1164" s="206"/>
      <c r="D1164" s="206"/>
      <c r="E1164" s="206"/>
      <c r="F1164" s="166" t="s">
        <v>3226</v>
      </c>
      <c r="G1164" s="206" t="s">
        <v>3219</v>
      </c>
      <c r="H1164" s="158" t="s">
        <v>3130</v>
      </c>
      <c r="I1164" s="155" t="s">
        <v>2</v>
      </c>
      <c r="J1164" s="128">
        <v>4848</v>
      </c>
      <c r="K1164" s="128">
        <v>193</v>
      </c>
      <c r="L1164" s="155">
        <v>381</v>
      </c>
      <c r="M1164" s="199">
        <f t="shared" si="18"/>
        <v>73533</v>
      </c>
      <c r="N1164" s="157" t="s">
        <v>3191</v>
      </c>
      <c r="O1164" s="157">
        <v>0</v>
      </c>
      <c r="P1164" s="205"/>
      <c r="Q1164" s="205"/>
      <c r="R1164" s="205"/>
      <c r="S1164" s="206"/>
    </row>
    <row r="1165" spans="1:19" ht="29.1" customHeight="1">
      <c r="A1165" s="166">
        <v>1161</v>
      </c>
      <c r="B1165" s="206"/>
      <c r="C1165" s="206"/>
      <c r="D1165" s="206"/>
      <c r="E1165" s="206"/>
      <c r="F1165" s="166" t="s">
        <v>3226</v>
      </c>
      <c r="G1165" s="206" t="s">
        <v>3219</v>
      </c>
      <c r="H1165" s="158" t="s">
        <v>1207</v>
      </c>
      <c r="I1165" s="155" t="s">
        <v>109</v>
      </c>
      <c r="J1165" s="128">
        <v>236</v>
      </c>
      <c r="K1165" s="128">
        <v>236</v>
      </c>
      <c r="L1165" s="155">
        <v>89</v>
      </c>
      <c r="M1165" s="199">
        <f t="shared" si="18"/>
        <v>21004</v>
      </c>
      <c r="N1165" s="157" t="s">
        <v>3191</v>
      </c>
      <c r="O1165" s="157">
        <v>0</v>
      </c>
      <c r="P1165" s="205"/>
      <c r="Q1165" s="205"/>
      <c r="R1165" s="205"/>
      <c r="S1165" s="206"/>
    </row>
    <row r="1166" spans="1:19" ht="29.1" customHeight="1">
      <c r="A1166" s="166">
        <v>1162</v>
      </c>
      <c r="B1166" s="206"/>
      <c r="C1166" s="206"/>
      <c r="D1166" s="206"/>
      <c r="E1166" s="206"/>
      <c r="F1166" s="166" t="s">
        <v>3226</v>
      </c>
      <c r="G1166" s="206" t="s">
        <v>3219</v>
      </c>
      <c r="H1166" s="158" t="s">
        <v>433</v>
      </c>
      <c r="I1166" s="155" t="s">
        <v>119</v>
      </c>
      <c r="J1166" s="128">
        <v>2249</v>
      </c>
      <c r="K1166" s="128">
        <v>524</v>
      </c>
      <c r="L1166" s="155">
        <v>1350</v>
      </c>
      <c r="M1166" s="199">
        <f t="shared" si="18"/>
        <v>707400</v>
      </c>
      <c r="N1166" s="157" t="s">
        <v>3191</v>
      </c>
      <c r="O1166" s="157">
        <v>0</v>
      </c>
      <c r="P1166" s="205"/>
      <c r="Q1166" s="205"/>
      <c r="R1166" s="205"/>
      <c r="S1166" s="206"/>
    </row>
    <row r="1167" spans="1:19" ht="29.1" customHeight="1">
      <c r="A1167" s="166">
        <v>1163</v>
      </c>
      <c r="B1167" s="206"/>
      <c r="C1167" s="206"/>
      <c r="D1167" s="206"/>
      <c r="E1167" s="206"/>
      <c r="F1167" s="166" t="s">
        <v>3226</v>
      </c>
      <c r="G1167" s="206" t="s">
        <v>3219</v>
      </c>
      <c r="H1167" s="158" t="s">
        <v>1127</v>
      </c>
      <c r="I1167" s="155" t="s">
        <v>109</v>
      </c>
      <c r="J1167" s="128">
        <v>1958</v>
      </c>
      <c r="K1167" s="128">
        <v>1427</v>
      </c>
      <c r="L1167" s="155">
        <v>89</v>
      </c>
      <c r="M1167" s="199">
        <f t="shared" si="18"/>
        <v>127003</v>
      </c>
      <c r="N1167" s="157" t="s">
        <v>3191</v>
      </c>
      <c r="O1167" s="157">
        <v>0</v>
      </c>
      <c r="P1167" s="205"/>
      <c r="Q1167" s="205"/>
      <c r="R1167" s="205"/>
      <c r="S1167" s="206"/>
    </row>
    <row r="1168" spans="1:19" ht="29.1" customHeight="1">
      <c r="A1168" s="166">
        <v>1164</v>
      </c>
      <c r="B1168" s="206"/>
      <c r="C1168" s="206"/>
      <c r="D1168" s="206"/>
      <c r="E1168" s="206"/>
      <c r="F1168" s="166" t="s">
        <v>3226</v>
      </c>
      <c r="G1168" s="206" t="s">
        <v>3219</v>
      </c>
      <c r="H1168" s="158" t="s">
        <v>1209</v>
      </c>
      <c r="I1168" s="155" t="s">
        <v>109</v>
      </c>
      <c r="J1168" s="128">
        <v>879</v>
      </c>
      <c r="K1168" s="128">
        <v>879</v>
      </c>
      <c r="L1168" s="155">
        <v>89</v>
      </c>
      <c r="M1168" s="199">
        <f t="shared" si="18"/>
        <v>78231</v>
      </c>
      <c r="N1168" s="157" t="s">
        <v>3191</v>
      </c>
      <c r="O1168" s="157">
        <v>0</v>
      </c>
      <c r="P1168" s="205"/>
      <c r="Q1168" s="205"/>
      <c r="R1168" s="205"/>
      <c r="S1168" s="206"/>
    </row>
    <row r="1169" spans="1:19" ht="29.1" customHeight="1">
      <c r="A1169" s="166">
        <v>1165</v>
      </c>
      <c r="B1169" s="206"/>
      <c r="C1169" s="206"/>
      <c r="D1169" s="206"/>
      <c r="E1169" s="206"/>
      <c r="F1169" s="166" t="s">
        <v>3226</v>
      </c>
      <c r="G1169" s="206" t="s">
        <v>3219</v>
      </c>
      <c r="H1169" s="158" t="s">
        <v>1159</v>
      </c>
      <c r="I1169" s="155" t="s">
        <v>736</v>
      </c>
      <c r="J1169" s="128">
        <v>371</v>
      </c>
      <c r="K1169" s="128">
        <v>319</v>
      </c>
      <c r="L1169" s="155">
        <v>3000</v>
      </c>
      <c r="M1169" s="199">
        <f t="shared" si="18"/>
        <v>957000</v>
      </c>
      <c r="N1169" s="157" t="s">
        <v>3191</v>
      </c>
      <c r="O1169" s="157">
        <v>0</v>
      </c>
      <c r="P1169" s="205"/>
      <c r="Q1169" s="205"/>
      <c r="R1169" s="205"/>
      <c r="S1169" s="206"/>
    </row>
    <row r="1170" spans="1:19" ht="29.1" customHeight="1">
      <c r="A1170" s="166">
        <v>1166</v>
      </c>
      <c r="B1170" s="206"/>
      <c r="C1170" s="206"/>
      <c r="D1170" s="206"/>
      <c r="E1170" s="206"/>
      <c r="F1170" s="166" t="s">
        <v>3226</v>
      </c>
      <c r="G1170" s="206" t="s">
        <v>3219</v>
      </c>
      <c r="H1170" s="158" t="s">
        <v>1192</v>
      </c>
      <c r="I1170" s="155" t="s">
        <v>166</v>
      </c>
      <c r="J1170" s="128">
        <v>185</v>
      </c>
      <c r="K1170" s="128">
        <v>157</v>
      </c>
      <c r="L1170" s="155">
        <v>1710</v>
      </c>
      <c r="M1170" s="199">
        <f t="shared" si="18"/>
        <v>268470</v>
      </c>
      <c r="N1170" s="157" t="s">
        <v>1821</v>
      </c>
      <c r="O1170" s="157">
        <v>0</v>
      </c>
      <c r="P1170" s="205"/>
      <c r="Q1170" s="205"/>
      <c r="R1170" s="205"/>
      <c r="S1170" s="206"/>
    </row>
    <row r="1171" spans="1:19" ht="29.1" customHeight="1">
      <c r="A1171" s="166">
        <v>1167</v>
      </c>
      <c r="B1171" s="206"/>
      <c r="C1171" s="206"/>
      <c r="D1171" s="206"/>
      <c r="E1171" s="206"/>
      <c r="F1171" s="166" t="s">
        <v>3226</v>
      </c>
      <c r="G1171" s="206" t="s">
        <v>3219</v>
      </c>
      <c r="H1171" s="158" t="s">
        <v>1203</v>
      </c>
      <c r="I1171" s="155" t="s">
        <v>119</v>
      </c>
      <c r="J1171" s="128">
        <v>439</v>
      </c>
      <c r="K1171" s="128">
        <v>377</v>
      </c>
      <c r="L1171" s="155">
        <v>1710</v>
      </c>
      <c r="M1171" s="199">
        <f t="shared" si="18"/>
        <v>644670</v>
      </c>
      <c r="N1171" s="157" t="s">
        <v>1821</v>
      </c>
      <c r="O1171" s="157">
        <v>0</v>
      </c>
      <c r="P1171" s="205"/>
      <c r="Q1171" s="205"/>
      <c r="R1171" s="205"/>
      <c r="S1171" s="206"/>
    </row>
    <row r="1172" spans="1:19" ht="29.1" customHeight="1">
      <c r="A1172" s="166">
        <v>1168</v>
      </c>
      <c r="B1172" s="206"/>
      <c r="C1172" s="206"/>
      <c r="D1172" s="206"/>
      <c r="E1172" s="206"/>
      <c r="F1172" s="166" t="s">
        <v>3226</v>
      </c>
      <c r="G1172" s="206" t="s">
        <v>3219</v>
      </c>
      <c r="H1172" s="158" t="s">
        <v>1153</v>
      </c>
      <c r="I1172" s="155" t="s">
        <v>55</v>
      </c>
      <c r="J1172" s="128">
        <v>757</v>
      </c>
      <c r="K1172" s="128">
        <v>76</v>
      </c>
      <c r="L1172" s="155">
        <v>1710</v>
      </c>
      <c r="M1172" s="199">
        <f t="shared" si="18"/>
        <v>129960</v>
      </c>
      <c r="N1172" s="157" t="s">
        <v>1812</v>
      </c>
      <c r="O1172" s="157" t="s">
        <v>2093</v>
      </c>
      <c r="P1172" s="205"/>
      <c r="Q1172" s="205"/>
      <c r="R1172" s="205"/>
      <c r="S1172" s="206"/>
    </row>
    <row r="1173" spans="1:19" ht="29.1" customHeight="1">
      <c r="A1173" s="166">
        <v>1169</v>
      </c>
      <c r="B1173" s="206"/>
      <c r="C1173" s="206"/>
      <c r="D1173" s="206"/>
      <c r="E1173" s="206"/>
      <c r="F1173" s="166" t="s">
        <v>3226</v>
      </c>
      <c r="G1173" s="206" t="s">
        <v>3219</v>
      </c>
      <c r="H1173" s="158" t="s">
        <v>1150</v>
      </c>
      <c r="I1173" s="155" t="s">
        <v>55</v>
      </c>
      <c r="J1173" s="128">
        <v>131</v>
      </c>
      <c r="K1173" s="128">
        <v>88</v>
      </c>
      <c r="L1173" s="155">
        <v>1710</v>
      </c>
      <c r="M1173" s="199">
        <f t="shared" si="18"/>
        <v>150480</v>
      </c>
      <c r="N1173" s="157" t="s">
        <v>3191</v>
      </c>
      <c r="O1173" s="157">
        <v>0</v>
      </c>
      <c r="P1173" s="205"/>
      <c r="Q1173" s="205"/>
      <c r="R1173" s="205"/>
      <c r="S1173" s="206"/>
    </row>
    <row r="1174" spans="1:19" ht="29.1" customHeight="1">
      <c r="A1174" s="166">
        <v>1170</v>
      </c>
      <c r="B1174" s="206"/>
      <c r="C1174" s="206"/>
      <c r="D1174" s="206"/>
      <c r="E1174" s="206"/>
      <c r="F1174" s="166" t="s">
        <v>3226</v>
      </c>
      <c r="G1174" s="206" t="s">
        <v>3219</v>
      </c>
      <c r="H1174" s="158" t="s">
        <v>1191</v>
      </c>
      <c r="I1174" s="155" t="s">
        <v>166</v>
      </c>
      <c r="J1174" s="128">
        <v>154</v>
      </c>
      <c r="K1174" s="128">
        <v>130</v>
      </c>
      <c r="L1174" s="155">
        <v>1710</v>
      </c>
      <c r="M1174" s="199">
        <f t="shared" si="18"/>
        <v>222300</v>
      </c>
      <c r="N1174" s="157" t="s">
        <v>1821</v>
      </c>
      <c r="O1174" s="157">
        <v>0</v>
      </c>
      <c r="P1174" s="205"/>
      <c r="Q1174" s="205"/>
      <c r="R1174" s="205"/>
      <c r="S1174" s="206"/>
    </row>
    <row r="1175" spans="1:19" ht="29.1" customHeight="1">
      <c r="A1175" s="166">
        <v>1171</v>
      </c>
      <c r="B1175" s="206"/>
      <c r="C1175" s="206"/>
      <c r="D1175" s="206"/>
      <c r="E1175" s="206"/>
      <c r="F1175" s="166" t="s">
        <v>3226</v>
      </c>
      <c r="G1175" s="206" t="s">
        <v>3219</v>
      </c>
      <c r="H1175" s="158" t="s">
        <v>1201</v>
      </c>
      <c r="I1175" s="155" t="s">
        <v>119</v>
      </c>
      <c r="J1175" s="128">
        <v>119</v>
      </c>
      <c r="K1175" s="128">
        <v>68</v>
      </c>
      <c r="L1175" s="155">
        <v>1710</v>
      </c>
      <c r="M1175" s="199">
        <f t="shared" si="18"/>
        <v>116280</v>
      </c>
      <c r="N1175" s="157" t="s">
        <v>1821</v>
      </c>
      <c r="O1175" s="157">
        <v>0</v>
      </c>
      <c r="P1175" s="205"/>
      <c r="Q1175" s="205"/>
      <c r="R1175" s="205"/>
      <c r="S1175" s="206"/>
    </row>
    <row r="1176" spans="1:19" ht="29.1" customHeight="1">
      <c r="A1176" s="166">
        <v>1172</v>
      </c>
      <c r="B1176" s="206"/>
      <c r="C1176" s="206"/>
      <c r="D1176" s="206"/>
      <c r="E1176" s="206"/>
      <c r="F1176" s="166" t="s">
        <v>3226</v>
      </c>
      <c r="G1176" s="206" t="s">
        <v>3219</v>
      </c>
      <c r="H1176" s="158" t="s">
        <v>1198</v>
      </c>
      <c r="I1176" s="155" t="s">
        <v>166</v>
      </c>
      <c r="J1176" s="128">
        <v>326</v>
      </c>
      <c r="K1176" s="128">
        <v>194</v>
      </c>
      <c r="L1176" s="155">
        <v>1450</v>
      </c>
      <c r="M1176" s="199">
        <f t="shared" si="18"/>
        <v>281300</v>
      </c>
      <c r="N1176" s="157" t="s">
        <v>1821</v>
      </c>
      <c r="O1176" s="157">
        <v>0</v>
      </c>
      <c r="P1176" s="205"/>
      <c r="Q1176" s="205"/>
      <c r="R1176" s="205"/>
      <c r="S1176" s="206"/>
    </row>
    <row r="1177" spans="1:19" ht="29.1" customHeight="1">
      <c r="A1177" s="166">
        <v>1173</v>
      </c>
      <c r="B1177" s="206"/>
      <c r="C1177" s="206"/>
      <c r="D1177" s="206"/>
      <c r="E1177" s="206"/>
      <c r="F1177" s="166" t="s">
        <v>3226</v>
      </c>
      <c r="G1177" s="206" t="s">
        <v>3220</v>
      </c>
      <c r="H1177" s="157" t="s">
        <v>1396</v>
      </c>
      <c r="I1177" s="155" t="s">
        <v>166</v>
      </c>
      <c r="J1177" s="128">
        <v>310</v>
      </c>
      <c r="K1177" s="128">
        <v>182</v>
      </c>
      <c r="L1177" s="128">
        <v>1450</v>
      </c>
      <c r="M1177" s="199">
        <f t="shared" si="18"/>
        <v>263900</v>
      </c>
      <c r="N1177" s="157" t="s">
        <v>1821</v>
      </c>
      <c r="O1177" s="157">
        <v>0</v>
      </c>
      <c r="P1177" s="205"/>
      <c r="Q1177" s="205"/>
      <c r="R1177" s="205"/>
      <c r="S1177" s="206"/>
    </row>
    <row r="1178" spans="1:19" ht="29.1" customHeight="1">
      <c r="A1178" s="166">
        <v>1174</v>
      </c>
      <c r="B1178" s="206"/>
      <c r="C1178" s="206"/>
      <c r="D1178" s="206"/>
      <c r="E1178" s="206"/>
      <c r="F1178" s="166" t="s">
        <v>3226</v>
      </c>
      <c r="G1178" s="206" t="s">
        <v>3220</v>
      </c>
      <c r="H1178" s="157" t="s">
        <v>1406</v>
      </c>
      <c r="I1178" s="155" t="s">
        <v>119</v>
      </c>
      <c r="J1178" s="128">
        <v>117</v>
      </c>
      <c r="K1178" s="128">
        <v>83</v>
      </c>
      <c r="L1178" s="128">
        <v>1450</v>
      </c>
      <c r="M1178" s="199">
        <f t="shared" si="18"/>
        <v>120350</v>
      </c>
      <c r="N1178" s="157" t="s">
        <v>1821</v>
      </c>
      <c r="O1178" s="157">
        <v>0</v>
      </c>
      <c r="P1178" s="205"/>
      <c r="Q1178" s="205"/>
      <c r="R1178" s="205"/>
      <c r="S1178" s="206"/>
    </row>
    <row r="1179" spans="1:19" ht="29.1" customHeight="1">
      <c r="A1179" s="166">
        <v>1175</v>
      </c>
      <c r="B1179" s="206"/>
      <c r="C1179" s="206"/>
      <c r="D1179" s="206"/>
      <c r="E1179" s="206"/>
      <c r="F1179" s="166" t="s">
        <v>3226</v>
      </c>
      <c r="G1179" s="206" t="s">
        <v>3220</v>
      </c>
      <c r="H1179" s="157" t="s">
        <v>1395</v>
      </c>
      <c r="I1179" s="155" t="s">
        <v>166</v>
      </c>
      <c r="J1179" s="128">
        <v>93</v>
      </c>
      <c r="K1179" s="128">
        <v>87</v>
      </c>
      <c r="L1179" s="128">
        <v>1450</v>
      </c>
      <c r="M1179" s="199">
        <f t="shared" si="18"/>
        <v>126150</v>
      </c>
      <c r="N1179" s="157" t="s">
        <v>1821</v>
      </c>
      <c r="O1179" s="157">
        <v>0</v>
      </c>
      <c r="P1179" s="205"/>
      <c r="Q1179" s="205"/>
      <c r="R1179" s="205"/>
      <c r="S1179" s="206"/>
    </row>
    <row r="1180" spans="1:19" ht="29.1" customHeight="1">
      <c r="A1180" s="166">
        <v>1176</v>
      </c>
      <c r="B1180" s="206"/>
      <c r="C1180" s="206"/>
      <c r="D1180" s="206"/>
      <c r="E1180" s="206"/>
      <c r="F1180" s="166" t="s">
        <v>3226</v>
      </c>
      <c r="G1180" s="206" t="s">
        <v>3220</v>
      </c>
      <c r="H1180" s="157" t="s">
        <v>1388</v>
      </c>
      <c r="I1180" s="155" t="s">
        <v>166</v>
      </c>
      <c r="J1180" s="128">
        <v>442</v>
      </c>
      <c r="K1180" s="128">
        <v>24</v>
      </c>
      <c r="L1180" s="128">
        <v>1450</v>
      </c>
      <c r="M1180" s="199">
        <f t="shared" si="18"/>
        <v>34800</v>
      </c>
      <c r="N1180" s="157" t="s">
        <v>1821</v>
      </c>
      <c r="O1180" s="157">
        <v>0</v>
      </c>
      <c r="P1180" s="205"/>
      <c r="Q1180" s="205"/>
      <c r="R1180" s="205"/>
      <c r="S1180" s="206"/>
    </row>
    <row r="1181" spans="1:19" ht="29.1" customHeight="1">
      <c r="A1181" s="166">
        <v>1177</v>
      </c>
      <c r="B1181" s="206"/>
      <c r="C1181" s="206"/>
      <c r="D1181" s="206"/>
      <c r="E1181" s="206"/>
      <c r="F1181" s="166" t="s">
        <v>3226</v>
      </c>
      <c r="G1181" s="206" t="s">
        <v>3220</v>
      </c>
      <c r="H1181" s="157" t="s">
        <v>1382</v>
      </c>
      <c r="I1181" s="155" t="s">
        <v>55</v>
      </c>
      <c r="J1181" s="128">
        <v>96</v>
      </c>
      <c r="K1181" s="128">
        <v>28</v>
      </c>
      <c r="L1181" s="128">
        <v>1450</v>
      </c>
      <c r="M1181" s="199">
        <f t="shared" si="18"/>
        <v>40600</v>
      </c>
      <c r="N1181" s="157" t="s">
        <v>1812</v>
      </c>
      <c r="O1181" s="157" t="s">
        <v>2093</v>
      </c>
      <c r="P1181" s="205"/>
      <c r="Q1181" s="205"/>
      <c r="R1181" s="205"/>
      <c r="S1181" s="206"/>
    </row>
    <row r="1182" spans="1:19" ht="29.1" customHeight="1">
      <c r="A1182" s="166">
        <v>1178</v>
      </c>
      <c r="B1182" s="206"/>
      <c r="C1182" s="206"/>
      <c r="D1182" s="206"/>
      <c r="E1182" s="206"/>
      <c r="F1182" s="166" t="s">
        <v>3226</v>
      </c>
      <c r="G1182" s="206" t="s">
        <v>3220</v>
      </c>
      <c r="H1182" s="157" t="s">
        <v>1385</v>
      </c>
      <c r="I1182" s="155" t="s">
        <v>55</v>
      </c>
      <c r="J1182" s="128">
        <v>38</v>
      </c>
      <c r="K1182" s="128">
        <v>35</v>
      </c>
      <c r="L1182" s="128">
        <v>1450</v>
      </c>
      <c r="M1182" s="199">
        <f t="shared" si="18"/>
        <v>50750</v>
      </c>
      <c r="N1182" s="157" t="s">
        <v>3191</v>
      </c>
      <c r="O1182" s="157">
        <v>0</v>
      </c>
      <c r="P1182" s="205"/>
      <c r="Q1182" s="205"/>
      <c r="R1182" s="205"/>
      <c r="S1182" s="206"/>
    </row>
    <row r="1183" spans="1:19" ht="29.1" customHeight="1">
      <c r="A1183" s="166">
        <v>1179</v>
      </c>
      <c r="B1183" s="206"/>
      <c r="C1183" s="206"/>
      <c r="D1183" s="206"/>
      <c r="E1183" s="206"/>
      <c r="F1183" s="166" t="s">
        <v>3226</v>
      </c>
      <c r="G1183" s="206" t="s">
        <v>3220</v>
      </c>
      <c r="H1183" s="157" t="s">
        <v>1381</v>
      </c>
      <c r="I1183" s="155" t="s">
        <v>55</v>
      </c>
      <c r="J1183" s="128">
        <v>1563</v>
      </c>
      <c r="K1183" s="128">
        <v>794</v>
      </c>
      <c r="L1183" s="128">
        <v>4660</v>
      </c>
      <c r="M1183" s="199">
        <f t="shared" si="18"/>
        <v>3700040</v>
      </c>
      <c r="N1183" s="157" t="s">
        <v>2134</v>
      </c>
      <c r="O1183" s="157" t="s">
        <v>1835</v>
      </c>
      <c r="P1183" s="205"/>
      <c r="Q1183" s="205"/>
      <c r="R1183" s="205"/>
      <c r="S1183" s="206"/>
    </row>
    <row r="1184" spans="1:19" ht="29.1" customHeight="1">
      <c r="A1184" s="166">
        <v>1180</v>
      </c>
      <c r="B1184" s="206"/>
      <c r="C1184" s="206"/>
      <c r="D1184" s="206"/>
      <c r="E1184" s="206"/>
      <c r="F1184" s="166" t="s">
        <v>3226</v>
      </c>
      <c r="G1184" s="206" t="s">
        <v>3220</v>
      </c>
      <c r="H1184" s="157" t="s">
        <v>1383</v>
      </c>
      <c r="I1184" s="155" t="s">
        <v>55</v>
      </c>
      <c r="J1184" s="128">
        <v>2303</v>
      </c>
      <c r="K1184" s="128">
        <v>2042</v>
      </c>
      <c r="L1184" s="128">
        <v>1450</v>
      </c>
      <c r="M1184" s="199">
        <f t="shared" si="18"/>
        <v>2960900</v>
      </c>
      <c r="N1184" s="157" t="s">
        <v>3191</v>
      </c>
      <c r="O1184" s="157">
        <v>0</v>
      </c>
      <c r="P1184" s="205"/>
      <c r="Q1184" s="205"/>
      <c r="R1184" s="205"/>
      <c r="S1184" s="206"/>
    </row>
    <row r="1185" spans="1:19" ht="29.1" customHeight="1">
      <c r="A1185" s="166">
        <v>1181</v>
      </c>
      <c r="B1185" s="206"/>
      <c r="C1185" s="206"/>
      <c r="D1185" s="206"/>
      <c r="E1185" s="206"/>
      <c r="F1185" s="166" t="s">
        <v>3226</v>
      </c>
      <c r="G1185" s="206" t="s">
        <v>3220</v>
      </c>
      <c r="H1185" s="157" t="s">
        <v>1380</v>
      </c>
      <c r="I1185" s="155" t="s">
        <v>55</v>
      </c>
      <c r="J1185" s="128">
        <v>3868</v>
      </c>
      <c r="K1185" s="128">
        <v>36</v>
      </c>
      <c r="L1185" s="128">
        <v>4660</v>
      </c>
      <c r="M1185" s="199">
        <f t="shared" si="18"/>
        <v>167760</v>
      </c>
      <c r="N1185" s="157" t="s">
        <v>2133</v>
      </c>
      <c r="O1185" s="157" t="s">
        <v>3620</v>
      </c>
      <c r="P1185" s="205"/>
      <c r="Q1185" s="205"/>
      <c r="R1185" s="205"/>
      <c r="S1185" s="206"/>
    </row>
    <row r="1186" spans="1:19" ht="29.1" customHeight="1">
      <c r="A1186" s="166">
        <v>1182</v>
      </c>
      <c r="B1186" s="206"/>
      <c r="C1186" s="206"/>
      <c r="D1186" s="206"/>
      <c r="E1186" s="206"/>
      <c r="F1186" s="166" t="s">
        <v>3226</v>
      </c>
      <c r="G1186" s="206" t="s">
        <v>3220</v>
      </c>
      <c r="H1186" s="157" t="s">
        <v>1387</v>
      </c>
      <c r="I1186" s="155" t="s">
        <v>166</v>
      </c>
      <c r="J1186" s="128">
        <v>764</v>
      </c>
      <c r="K1186" s="128">
        <v>53</v>
      </c>
      <c r="L1186" s="128">
        <v>1450</v>
      </c>
      <c r="M1186" s="199">
        <f t="shared" si="18"/>
        <v>76850</v>
      </c>
      <c r="N1186" s="157" t="s">
        <v>1821</v>
      </c>
      <c r="O1186" s="157">
        <v>0</v>
      </c>
      <c r="P1186" s="205"/>
      <c r="Q1186" s="205"/>
      <c r="R1186" s="205"/>
      <c r="S1186" s="206"/>
    </row>
    <row r="1187" spans="1:19" ht="29.1" customHeight="1">
      <c r="A1187" s="166">
        <v>1183</v>
      </c>
      <c r="B1187" s="206"/>
      <c r="C1187" s="206"/>
      <c r="D1187" s="206"/>
      <c r="E1187" s="206"/>
      <c r="F1187" s="166" t="s">
        <v>3226</v>
      </c>
      <c r="G1187" s="206" t="s">
        <v>3220</v>
      </c>
      <c r="H1187" s="157" t="s">
        <v>1401</v>
      </c>
      <c r="I1187" s="155" t="s">
        <v>119</v>
      </c>
      <c r="J1187" s="128">
        <v>595</v>
      </c>
      <c r="K1187" s="128">
        <v>41</v>
      </c>
      <c r="L1187" s="128">
        <v>1450</v>
      </c>
      <c r="M1187" s="199">
        <f t="shared" si="18"/>
        <v>59450</v>
      </c>
      <c r="N1187" s="157" t="s">
        <v>1821</v>
      </c>
      <c r="O1187" s="157">
        <v>0</v>
      </c>
      <c r="P1187" s="205"/>
      <c r="Q1187" s="205"/>
      <c r="R1187" s="205"/>
      <c r="S1187" s="206"/>
    </row>
    <row r="1188" spans="1:19" ht="29.1" customHeight="1">
      <c r="A1188" s="166">
        <v>1184</v>
      </c>
      <c r="B1188" s="206"/>
      <c r="C1188" s="206"/>
      <c r="D1188" s="206"/>
      <c r="E1188" s="206"/>
      <c r="F1188" s="166" t="s">
        <v>3226</v>
      </c>
      <c r="G1188" s="206" t="s">
        <v>3220</v>
      </c>
      <c r="H1188" s="157" t="s">
        <v>1379</v>
      </c>
      <c r="I1188" s="155" t="s">
        <v>55</v>
      </c>
      <c r="J1188" s="128">
        <v>1323</v>
      </c>
      <c r="K1188" s="128">
        <v>1198</v>
      </c>
      <c r="L1188" s="128">
        <v>1450</v>
      </c>
      <c r="M1188" s="199">
        <f t="shared" si="18"/>
        <v>1737100</v>
      </c>
      <c r="N1188" s="157" t="s">
        <v>2132</v>
      </c>
      <c r="O1188" s="157" t="s">
        <v>3654</v>
      </c>
      <c r="P1188" s="205"/>
      <c r="Q1188" s="205"/>
      <c r="R1188" s="205"/>
      <c r="S1188" s="206"/>
    </row>
    <row r="1189" spans="1:19" ht="29.1" customHeight="1">
      <c r="A1189" s="166">
        <v>1185</v>
      </c>
      <c r="B1189" s="206"/>
      <c r="C1189" s="206"/>
      <c r="D1189" s="206"/>
      <c r="E1189" s="206"/>
      <c r="F1189" s="166" t="s">
        <v>3226</v>
      </c>
      <c r="G1189" s="206" t="s">
        <v>3220</v>
      </c>
      <c r="H1189" s="157" t="s">
        <v>1376</v>
      </c>
      <c r="I1189" s="155" t="s">
        <v>55</v>
      </c>
      <c r="J1189" s="128">
        <v>3366</v>
      </c>
      <c r="K1189" s="128">
        <v>993</v>
      </c>
      <c r="L1189" s="128">
        <v>4660</v>
      </c>
      <c r="M1189" s="199">
        <f t="shared" si="18"/>
        <v>4627380</v>
      </c>
      <c r="N1189" s="157" t="s">
        <v>2128</v>
      </c>
      <c r="O1189" s="157" t="s">
        <v>2129</v>
      </c>
      <c r="P1189" s="205"/>
      <c r="Q1189" s="205"/>
      <c r="R1189" s="205"/>
      <c r="S1189" s="206"/>
    </row>
    <row r="1190" spans="1:19" ht="29.1" customHeight="1">
      <c r="A1190" s="166">
        <v>1186</v>
      </c>
      <c r="B1190" s="206"/>
      <c r="C1190" s="206"/>
      <c r="D1190" s="206"/>
      <c r="E1190" s="206"/>
      <c r="F1190" s="166" t="s">
        <v>3226</v>
      </c>
      <c r="G1190" s="206" t="s">
        <v>3220</v>
      </c>
      <c r="H1190" s="157" t="s">
        <v>1378</v>
      </c>
      <c r="I1190" s="155" t="s">
        <v>55</v>
      </c>
      <c r="J1190" s="128">
        <v>154</v>
      </c>
      <c r="K1190" s="128">
        <v>154</v>
      </c>
      <c r="L1190" s="128">
        <v>1450</v>
      </c>
      <c r="M1190" s="199">
        <f t="shared" si="18"/>
        <v>223300</v>
      </c>
      <c r="N1190" s="157" t="s">
        <v>3191</v>
      </c>
      <c r="O1190" s="157">
        <v>0</v>
      </c>
      <c r="P1190" s="205"/>
      <c r="Q1190" s="205"/>
      <c r="R1190" s="205"/>
      <c r="S1190" s="206"/>
    </row>
    <row r="1191" spans="1:19" ht="29.1" customHeight="1">
      <c r="A1191" s="166">
        <v>1187</v>
      </c>
      <c r="B1191" s="206"/>
      <c r="C1191" s="206"/>
      <c r="D1191" s="206"/>
      <c r="E1191" s="206"/>
      <c r="F1191" s="166" t="s">
        <v>3226</v>
      </c>
      <c r="G1191" s="206" t="s">
        <v>3220</v>
      </c>
      <c r="H1191" s="157" t="s">
        <v>1393</v>
      </c>
      <c r="I1191" s="155" t="s">
        <v>166</v>
      </c>
      <c r="J1191" s="128">
        <v>749</v>
      </c>
      <c r="K1191" s="128">
        <v>749</v>
      </c>
      <c r="L1191" s="128">
        <v>1450</v>
      </c>
      <c r="M1191" s="199">
        <f t="shared" si="18"/>
        <v>1086050</v>
      </c>
      <c r="N1191" s="157" t="s">
        <v>1821</v>
      </c>
      <c r="O1191" s="157">
        <v>0</v>
      </c>
      <c r="P1191" s="205"/>
      <c r="Q1191" s="205"/>
      <c r="R1191" s="205"/>
      <c r="S1191" s="206"/>
    </row>
    <row r="1192" spans="1:19" ht="29.1" customHeight="1">
      <c r="A1192" s="166">
        <v>1188</v>
      </c>
      <c r="B1192" s="206"/>
      <c r="C1192" s="206"/>
      <c r="D1192" s="206"/>
      <c r="E1192" s="206"/>
      <c r="F1192" s="166" t="s">
        <v>3226</v>
      </c>
      <c r="G1192" s="206" t="s">
        <v>3220</v>
      </c>
      <c r="H1192" s="157" t="s">
        <v>1386</v>
      </c>
      <c r="I1192" s="155" t="s">
        <v>55</v>
      </c>
      <c r="J1192" s="128">
        <v>24</v>
      </c>
      <c r="K1192" s="128">
        <v>15</v>
      </c>
      <c r="L1192" s="128">
        <v>1450</v>
      </c>
      <c r="M1192" s="199">
        <f t="shared" si="18"/>
        <v>21750</v>
      </c>
      <c r="N1192" s="157" t="s">
        <v>3191</v>
      </c>
      <c r="O1192" s="157">
        <v>0</v>
      </c>
      <c r="P1192" s="205"/>
      <c r="Q1192" s="205"/>
      <c r="R1192" s="205"/>
      <c r="S1192" s="206"/>
    </row>
    <row r="1193" spans="1:19" ht="29.1" customHeight="1">
      <c r="A1193" s="166">
        <v>1189</v>
      </c>
      <c r="B1193" s="206"/>
      <c r="C1193" s="206"/>
      <c r="D1193" s="206"/>
      <c r="E1193" s="206"/>
      <c r="F1193" s="166" t="s">
        <v>3226</v>
      </c>
      <c r="G1193" s="206" t="s">
        <v>3220</v>
      </c>
      <c r="H1193" s="157" t="s">
        <v>1384</v>
      </c>
      <c r="I1193" s="155" t="s">
        <v>55</v>
      </c>
      <c r="J1193" s="128">
        <v>1260</v>
      </c>
      <c r="K1193" s="128">
        <v>399</v>
      </c>
      <c r="L1193" s="128">
        <v>1450</v>
      </c>
      <c r="M1193" s="199">
        <f t="shared" si="18"/>
        <v>578550</v>
      </c>
      <c r="N1193" s="157" t="s">
        <v>3191</v>
      </c>
      <c r="O1193" s="157">
        <v>0</v>
      </c>
      <c r="P1193" s="205"/>
      <c r="Q1193" s="205"/>
      <c r="R1193" s="205"/>
      <c r="S1193" s="206"/>
    </row>
    <row r="1194" spans="1:19" ht="29.1" customHeight="1">
      <c r="A1194" s="166">
        <v>1190</v>
      </c>
      <c r="B1194" s="206"/>
      <c r="C1194" s="206"/>
      <c r="D1194" s="206"/>
      <c r="E1194" s="206"/>
      <c r="F1194" s="166" t="s">
        <v>3226</v>
      </c>
      <c r="G1194" s="206" t="s">
        <v>3220</v>
      </c>
      <c r="H1194" s="157" t="s">
        <v>1394</v>
      </c>
      <c r="I1194" s="155" t="s">
        <v>166</v>
      </c>
      <c r="J1194" s="128">
        <v>208</v>
      </c>
      <c r="K1194" s="128">
        <v>208</v>
      </c>
      <c r="L1194" s="128">
        <v>1450</v>
      </c>
      <c r="M1194" s="199">
        <f t="shared" si="18"/>
        <v>301600</v>
      </c>
      <c r="N1194" s="157" t="s">
        <v>1821</v>
      </c>
      <c r="O1194" s="157">
        <v>0</v>
      </c>
      <c r="P1194" s="205"/>
      <c r="Q1194" s="205"/>
      <c r="R1194" s="205"/>
      <c r="S1194" s="206"/>
    </row>
    <row r="1195" spans="1:19" ht="29.1" customHeight="1">
      <c r="A1195" s="166">
        <v>1191</v>
      </c>
      <c r="B1195" s="206"/>
      <c r="C1195" s="206"/>
      <c r="D1195" s="206"/>
      <c r="E1195" s="206"/>
      <c r="F1195" s="166" t="s">
        <v>3226</v>
      </c>
      <c r="G1195" s="206" t="s">
        <v>3220</v>
      </c>
      <c r="H1195" s="157" t="s">
        <v>1405</v>
      </c>
      <c r="I1195" s="155" t="s">
        <v>119</v>
      </c>
      <c r="J1195" s="128">
        <v>169</v>
      </c>
      <c r="K1195" s="128">
        <v>136</v>
      </c>
      <c r="L1195" s="128">
        <v>1450</v>
      </c>
      <c r="M1195" s="199">
        <f t="shared" si="18"/>
        <v>197200</v>
      </c>
      <c r="N1195" s="157" t="s">
        <v>1821</v>
      </c>
      <c r="O1195" s="157">
        <v>0</v>
      </c>
      <c r="P1195" s="205"/>
      <c r="Q1195" s="205"/>
      <c r="R1195" s="205"/>
      <c r="S1195" s="206"/>
    </row>
    <row r="1196" spans="1:19" ht="29.1" customHeight="1">
      <c r="A1196" s="166">
        <v>1192</v>
      </c>
      <c r="B1196" s="206"/>
      <c r="C1196" s="206"/>
      <c r="D1196" s="206"/>
      <c r="E1196" s="206"/>
      <c r="F1196" s="166" t="s">
        <v>3226</v>
      </c>
      <c r="G1196" s="206" t="s">
        <v>3220</v>
      </c>
      <c r="H1196" s="157" t="s">
        <v>1377</v>
      </c>
      <c r="I1196" s="155" t="s">
        <v>55</v>
      </c>
      <c r="J1196" s="128">
        <v>902</v>
      </c>
      <c r="K1196" s="128">
        <v>4</v>
      </c>
      <c r="L1196" s="128">
        <v>4660</v>
      </c>
      <c r="M1196" s="199">
        <f t="shared" si="18"/>
        <v>18640</v>
      </c>
      <c r="N1196" s="157" t="s">
        <v>2130</v>
      </c>
      <c r="O1196" s="157" t="s">
        <v>2131</v>
      </c>
      <c r="P1196" s="205"/>
      <c r="Q1196" s="205"/>
      <c r="R1196" s="205"/>
      <c r="S1196" s="206"/>
    </row>
    <row r="1197" spans="1:19" ht="29.1" customHeight="1">
      <c r="A1197" s="166">
        <v>1193</v>
      </c>
      <c r="B1197" s="206"/>
      <c r="C1197" s="206"/>
      <c r="D1197" s="206"/>
      <c r="E1197" s="206"/>
      <c r="F1197" s="166" t="s">
        <v>3226</v>
      </c>
      <c r="G1197" s="206" t="s">
        <v>3220</v>
      </c>
      <c r="H1197" s="157" t="s">
        <v>2937</v>
      </c>
      <c r="I1197" s="155" t="s">
        <v>166</v>
      </c>
      <c r="J1197" s="128">
        <v>742</v>
      </c>
      <c r="K1197" s="128">
        <v>73</v>
      </c>
      <c r="L1197" s="128">
        <v>1450</v>
      </c>
      <c r="M1197" s="199">
        <f t="shared" si="18"/>
        <v>105850</v>
      </c>
      <c r="N1197" s="157" t="s">
        <v>1821</v>
      </c>
      <c r="O1197" s="157">
        <v>0</v>
      </c>
      <c r="P1197" s="205"/>
      <c r="Q1197" s="205"/>
      <c r="R1197" s="205"/>
      <c r="S1197" s="206"/>
    </row>
    <row r="1198" spans="1:19" ht="29.1" customHeight="1">
      <c r="A1198" s="166">
        <v>1194</v>
      </c>
      <c r="B1198" s="206"/>
      <c r="C1198" s="206"/>
      <c r="D1198" s="206"/>
      <c r="E1198" s="206"/>
      <c r="F1198" s="166" t="s">
        <v>3226</v>
      </c>
      <c r="G1198" s="206" t="s">
        <v>3220</v>
      </c>
      <c r="H1198" s="157" t="s">
        <v>2945</v>
      </c>
      <c r="I1198" s="155" t="s">
        <v>109</v>
      </c>
      <c r="J1198" s="128">
        <v>238</v>
      </c>
      <c r="K1198" s="128">
        <v>2</v>
      </c>
      <c r="L1198" s="128">
        <v>128</v>
      </c>
      <c r="M1198" s="199">
        <v>256</v>
      </c>
      <c r="N1198" s="157" t="s">
        <v>2099</v>
      </c>
      <c r="O1198" s="157" t="s">
        <v>2100</v>
      </c>
      <c r="P1198" s="205"/>
      <c r="Q1198" s="205"/>
      <c r="R1198" s="205"/>
      <c r="S1198" s="206"/>
    </row>
    <row r="1199" spans="1:19" ht="29.1" customHeight="1">
      <c r="A1199" s="166">
        <v>1195</v>
      </c>
      <c r="B1199" s="206"/>
      <c r="C1199" s="206"/>
      <c r="D1199" s="206"/>
      <c r="E1199" s="206"/>
      <c r="F1199" s="166" t="s">
        <v>3226</v>
      </c>
      <c r="G1199" s="206" t="s">
        <v>3220</v>
      </c>
      <c r="H1199" s="157" t="s">
        <v>1404</v>
      </c>
      <c r="I1199" s="155" t="s">
        <v>119</v>
      </c>
      <c r="J1199" s="128">
        <v>144</v>
      </c>
      <c r="K1199" s="128">
        <v>95</v>
      </c>
      <c r="L1199" s="128">
        <v>112</v>
      </c>
      <c r="M1199" s="199">
        <f t="shared" si="18"/>
        <v>10640</v>
      </c>
      <c r="N1199" s="157" t="s">
        <v>1821</v>
      </c>
      <c r="O1199" s="157">
        <v>0</v>
      </c>
      <c r="P1199" s="205"/>
      <c r="Q1199" s="205"/>
      <c r="R1199" s="205"/>
      <c r="S1199" s="206"/>
    </row>
    <row r="1200" spans="1:19" ht="29.1" customHeight="1">
      <c r="A1200" s="166">
        <v>1196</v>
      </c>
      <c r="B1200" s="206"/>
      <c r="C1200" s="206"/>
      <c r="D1200" s="206"/>
      <c r="E1200" s="206"/>
      <c r="F1200" s="166" t="s">
        <v>3226</v>
      </c>
      <c r="G1200" s="206" t="s">
        <v>3220</v>
      </c>
      <c r="H1200" s="157" t="s">
        <v>1432</v>
      </c>
      <c r="I1200" s="155" t="s">
        <v>119</v>
      </c>
      <c r="J1200" s="128">
        <v>331</v>
      </c>
      <c r="K1200" s="128">
        <v>262</v>
      </c>
      <c r="L1200" s="128">
        <v>112</v>
      </c>
      <c r="M1200" s="199">
        <f t="shared" si="18"/>
        <v>29344</v>
      </c>
      <c r="N1200" s="157" t="s">
        <v>3191</v>
      </c>
      <c r="O1200" s="157">
        <v>0</v>
      </c>
      <c r="P1200" s="205"/>
      <c r="Q1200" s="205"/>
      <c r="R1200" s="205"/>
      <c r="S1200" s="206"/>
    </row>
    <row r="1201" spans="1:19" ht="29.1" customHeight="1">
      <c r="A1201" s="166">
        <v>1197</v>
      </c>
      <c r="B1201" s="206"/>
      <c r="C1201" s="206"/>
      <c r="D1201" s="206"/>
      <c r="E1201" s="206"/>
      <c r="F1201" s="166" t="s">
        <v>3226</v>
      </c>
      <c r="G1201" s="206" t="s">
        <v>3220</v>
      </c>
      <c r="H1201" s="157" t="s">
        <v>459</v>
      </c>
      <c r="I1201" s="155" t="s">
        <v>109</v>
      </c>
      <c r="J1201" s="128">
        <v>388</v>
      </c>
      <c r="K1201" s="128">
        <v>61</v>
      </c>
      <c r="L1201" s="128">
        <v>112</v>
      </c>
      <c r="M1201" s="199">
        <f t="shared" si="18"/>
        <v>6832</v>
      </c>
      <c r="N1201" s="157" t="s">
        <v>3191</v>
      </c>
      <c r="O1201" s="157">
        <v>0</v>
      </c>
      <c r="P1201" s="205"/>
      <c r="Q1201" s="205"/>
      <c r="R1201" s="205"/>
      <c r="S1201" s="206"/>
    </row>
    <row r="1202" spans="1:19" ht="29.1" customHeight="1">
      <c r="A1202" s="166">
        <v>1198</v>
      </c>
      <c r="B1202" s="206"/>
      <c r="C1202" s="206"/>
      <c r="D1202" s="206"/>
      <c r="E1202" s="206"/>
      <c r="F1202" s="166" t="s">
        <v>3226</v>
      </c>
      <c r="G1202" s="206" t="s">
        <v>3220</v>
      </c>
      <c r="H1202" s="157" t="s">
        <v>1434</v>
      </c>
      <c r="I1202" s="155" t="s">
        <v>109</v>
      </c>
      <c r="J1202" s="128">
        <v>306</v>
      </c>
      <c r="K1202" s="128">
        <v>23</v>
      </c>
      <c r="L1202" s="128">
        <v>294</v>
      </c>
      <c r="M1202" s="199">
        <f t="shared" si="18"/>
        <v>6762</v>
      </c>
      <c r="N1202" s="157" t="s">
        <v>2140</v>
      </c>
      <c r="O1202" s="157" t="s">
        <v>2141</v>
      </c>
      <c r="P1202" s="205"/>
      <c r="Q1202" s="205"/>
      <c r="R1202" s="205"/>
      <c r="S1202" s="206"/>
    </row>
    <row r="1203" spans="1:19" ht="29.1" customHeight="1">
      <c r="A1203" s="166">
        <v>1199</v>
      </c>
      <c r="B1203" s="206"/>
      <c r="C1203" s="206"/>
      <c r="D1203" s="206"/>
      <c r="E1203" s="206"/>
      <c r="F1203" s="166" t="s">
        <v>3226</v>
      </c>
      <c r="G1203" s="206" t="s">
        <v>3220</v>
      </c>
      <c r="H1203" s="157" t="s">
        <v>1375</v>
      </c>
      <c r="I1203" s="155" t="s">
        <v>55</v>
      </c>
      <c r="J1203" s="128">
        <v>5030</v>
      </c>
      <c r="K1203" s="128">
        <v>149</v>
      </c>
      <c r="L1203" s="128">
        <v>5170</v>
      </c>
      <c r="M1203" s="199">
        <f t="shared" si="18"/>
        <v>770330</v>
      </c>
      <c r="N1203" s="157" t="s">
        <v>1834</v>
      </c>
      <c r="O1203" s="157" t="s">
        <v>1993</v>
      </c>
      <c r="P1203" s="205"/>
      <c r="Q1203" s="205"/>
      <c r="R1203" s="205"/>
      <c r="S1203" s="206"/>
    </row>
    <row r="1204" spans="1:19" ht="29.1" customHeight="1">
      <c r="A1204" s="166">
        <v>1200</v>
      </c>
      <c r="B1204" s="206"/>
      <c r="C1204" s="206"/>
      <c r="D1204" s="206"/>
      <c r="E1204" s="206"/>
      <c r="F1204" s="166" t="s">
        <v>3226</v>
      </c>
      <c r="G1204" s="206" t="s">
        <v>3220</v>
      </c>
      <c r="H1204" s="157" t="s">
        <v>1403</v>
      </c>
      <c r="I1204" s="155" t="s">
        <v>119</v>
      </c>
      <c r="J1204" s="128">
        <v>217</v>
      </c>
      <c r="K1204" s="128">
        <v>217</v>
      </c>
      <c r="L1204" s="128">
        <v>1350</v>
      </c>
      <c r="M1204" s="199">
        <f t="shared" si="18"/>
        <v>292950</v>
      </c>
      <c r="N1204" s="157" t="s">
        <v>1821</v>
      </c>
      <c r="O1204" s="157">
        <v>0</v>
      </c>
      <c r="P1204" s="205"/>
      <c r="Q1204" s="205"/>
      <c r="R1204" s="205"/>
      <c r="S1204" s="206"/>
    </row>
    <row r="1205" spans="1:19" ht="29.1" customHeight="1">
      <c r="A1205" s="166">
        <v>1201</v>
      </c>
      <c r="B1205" s="206"/>
      <c r="C1205" s="206"/>
      <c r="D1205" s="206"/>
      <c r="E1205" s="206"/>
      <c r="F1205" s="166" t="s">
        <v>3226</v>
      </c>
      <c r="G1205" s="206" t="s">
        <v>3220</v>
      </c>
      <c r="H1205" s="157" t="s">
        <v>2942</v>
      </c>
      <c r="I1205" s="155" t="s">
        <v>119</v>
      </c>
      <c r="J1205" s="128">
        <v>1769</v>
      </c>
      <c r="K1205" s="128">
        <v>33</v>
      </c>
      <c r="L1205" s="128">
        <v>1350</v>
      </c>
      <c r="M1205" s="199">
        <f t="shared" si="18"/>
        <v>44550</v>
      </c>
      <c r="N1205" s="157" t="s">
        <v>1821</v>
      </c>
      <c r="O1205" s="157">
        <v>0</v>
      </c>
      <c r="P1205" s="205"/>
      <c r="Q1205" s="205"/>
      <c r="R1205" s="205"/>
      <c r="S1205" s="206"/>
    </row>
    <row r="1206" spans="1:19" ht="29.1" customHeight="1">
      <c r="A1206" s="166">
        <v>1202</v>
      </c>
      <c r="B1206" s="206"/>
      <c r="C1206" s="206"/>
      <c r="D1206" s="206"/>
      <c r="E1206" s="206"/>
      <c r="F1206" s="166" t="s">
        <v>3226</v>
      </c>
      <c r="G1206" s="206" t="s">
        <v>3220</v>
      </c>
      <c r="H1206" s="157" t="s">
        <v>1354</v>
      </c>
      <c r="I1206" s="155" t="s">
        <v>119</v>
      </c>
      <c r="J1206" s="128">
        <v>304</v>
      </c>
      <c r="K1206" s="128">
        <v>304</v>
      </c>
      <c r="L1206" s="128">
        <v>112</v>
      </c>
      <c r="M1206" s="199">
        <f t="shared" si="18"/>
        <v>34048</v>
      </c>
      <c r="N1206" s="157" t="s">
        <v>2116</v>
      </c>
      <c r="O1206" s="157">
        <v>0</v>
      </c>
      <c r="P1206" s="205"/>
      <c r="Q1206" s="205"/>
      <c r="R1206" s="205"/>
      <c r="S1206" s="206"/>
    </row>
    <row r="1207" spans="1:19" ht="29.1" customHeight="1">
      <c r="A1207" s="166">
        <v>1203</v>
      </c>
      <c r="B1207" s="206"/>
      <c r="C1207" s="206"/>
      <c r="D1207" s="206"/>
      <c r="E1207" s="206"/>
      <c r="F1207" s="166" t="s">
        <v>3226</v>
      </c>
      <c r="G1207" s="206" t="s">
        <v>3220</v>
      </c>
      <c r="H1207" s="157" t="s">
        <v>1353</v>
      </c>
      <c r="I1207" s="155" t="s">
        <v>55</v>
      </c>
      <c r="J1207" s="128">
        <v>10</v>
      </c>
      <c r="K1207" s="128">
        <v>10</v>
      </c>
      <c r="L1207" s="128">
        <v>1350</v>
      </c>
      <c r="M1207" s="199">
        <f t="shared" si="18"/>
        <v>13500</v>
      </c>
      <c r="N1207" s="157" t="s">
        <v>3191</v>
      </c>
      <c r="O1207" s="157">
        <v>0</v>
      </c>
      <c r="P1207" s="205"/>
      <c r="Q1207" s="205"/>
      <c r="R1207" s="205"/>
      <c r="S1207" s="206"/>
    </row>
    <row r="1208" spans="1:19" ht="29.1" customHeight="1">
      <c r="A1208" s="166">
        <v>1204</v>
      </c>
      <c r="B1208" s="206"/>
      <c r="C1208" s="206"/>
      <c r="D1208" s="206"/>
      <c r="E1208" s="206"/>
      <c r="F1208" s="166" t="s">
        <v>3226</v>
      </c>
      <c r="G1208" s="206" t="s">
        <v>3220</v>
      </c>
      <c r="H1208" s="157" t="s">
        <v>1349</v>
      </c>
      <c r="I1208" s="155" t="s">
        <v>119</v>
      </c>
      <c r="J1208" s="128">
        <v>311</v>
      </c>
      <c r="K1208" s="128">
        <v>29</v>
      </c>
      <c r="L1208" s="128">
        <v>1350</v>
      </c>
      <c r="M1208" s="199">
        <f t="shared" si="18"/>
        <v>39150</v>
      </c>
      <c r="N1208" s="157" t="s">
        <v>2118</v>
      </c>
      <c r="O1208" s="157">
        <v>0</v>
      </c>
      <c r="P1208" s="205"/>
      <c r="Q1208" s="205"/>
      <c r="R1208" s="205"/>
      <c r="S1208" s="206"/>
    </row>
    <row r="1209" spans="1:19" ht="29.1" customHeight="1">
      <c r="A1209" s="166">
        <v>1205</v>
      </c>
      <c r="B1209" s="206"/>
      <c r="C1209" s="206"/>
      <c r="D1209" s="206"/>
      <c r="E1209" s="206"/>
      <c r="F1209" s="166" t="s">
        <v>3226</v>
      </c>
      <c r="G1209" s="206" t="s">
        <v>3220</v>
      </c>
      <c r="H1209" s="157" t="s">
        <v>1350</v>
      </c>
      <c r="I1209" s="155" t="s">
        <v>55</v>
      </c>
      <c r="J1209" s="128">
        <v>371</v>
      </c>
      <c r="K1209" s="128">
        <v>5</v>
      </c>
      <c r="L1209" s="128">
        <v>3250</v>
      </c>
      <c r="M1209" s="199">
        <f t="shared" si="18"/>
        <v>16250</v>
      </c>
      <c r="N1209" s="157" t="s">
        <v>3191</v>
      </c>
      <c r="O1209" s="157">
        <v>0</v>
      </c>
      <c r="P1209" s="205"/>
      <c r="Q1209" s="205"/>
      <c r="R1209" s="205"/>
      <c r="S1209" s="206"/>
    </row>
    <row r="1210" spans="1:19" ht="29.1" customHeight="1">
      <c r="A1210" s="166">
        <v>1206</v>
      </c>
      <c r="B1210" s="206"/>
      <c r="C1210" s="206"/>
      <c r="D1210" s="206"/>
      <c r="E1210" s="206"/>
      <c r="F1210" s="166" t="s">
        <v>3226</v>
      </c>
      <c r="G1210" s="206" t="s">
        <v>3220</v>
      </c>
      <c r="H1210" s="157" t="s">
        <v>1351</v>
      </c>
      <c r="I1210" s="155" t="s">
        <v>54</v>
      </c>
      <c r="J1210" s="128">
        <v>543</v>
      </c>
      <c r="K1210" s="128">
        <v>196</v>
      </c>
      <c r="L1210" s="128">
        <v>2240</v>
      </c>
      <c r="M1210" s="199">
        <f t="shared" si="18"/>
        <v>439040</v>
      </c>
      <c r="N1210" s="157" t="s">
        <v>2110</v>
      </c>
      <c r="O1210" s="157" t="s">
        <v>3764</v>
      </c>
      <c r="P1210" s="205"/>
      <c r="Q1210" s="205"/>
      <c r="R1210" s="205"/>
      <c r="S1210" s="206"/>
    </row>
    <row r="1211" spans="1:19" ht="29.1" customHeight="1">
      <c r="A1211" s="166">
        <v>1207</v>
      </c>
      <c r="B1211" s="206"/>
      <c r="C1211" s="206"/>
      <c r="D1211" s="206"/>
      <c r="E1211" s="206"/>
      <c r="F1211" s="166" t="s">
        <v>3226</v>
      </c>
      <c r="G1211" s="206" t="s">
        <v>3220</v>
      </c>
      <c r="H1211" s="157" t="s">
        <v>2930</v>
      </c>
      <c r="I1211" s="155" t="s">
        <v>54</v>
      </c>
      <c r="J1211" s="128">
        <v>295</v>
      </c>
      <c r="K1211" s="128">
        <v>60</v>
      </c>
      <c r="L1211" s="128">
        <v>2860</v>
      </c>
      <c r="M1211" s="199">
        <f t="shared" si="18"/>
        <v>171600</v>
      </c>
      <c r="N1211" s="157" t="s">
        <v>1824</v>
      </c>
      <c r="O1211" s="157">
        <v>0</v>
      </c>
      <c r="P1211" s="205"/>
      <c r="Q1211" s="205"/>
      <c r="R1211" s="205"/>
      <c r="S1211" s="206"/>
    </row>
    <row r="1212" spans="1:19" ht="29.1" customHeight="1">
      <c r="A1212" s="166">
        <v>1208</v>
      </c>
      <c r="B1212" s="206"/>
      <c r="C1212" s="206"/>
      <c r="D1212" s="206"/>
      <c r="E1212" s="206"/>
      <c r="F1212" s="166" t="s">
        <v>3226</v>
      </c>
      <c r="G1212" s="206" t="s">
        <v>3220</v>
      </c>
      <c r="H1212" s="157" t="s">
        <v>1346</v>
      </c>
      <c r="I1212" s="155" t="s">
        <v>54</v>
      </c>
      <c r="J1212" s="128">
        <v>334</v>
      </c>
      <c r="K1212" s="128">
        <v>89</v>
      </c>
      <c r="L1212" s="128">
        <v>3250</v>
      </c>
      <c r="M1212" s="199">
        <f t="shared" si="18"/>
        <v>289250</v>
      </c>
      <c r="N1212" s="157" t="s">
        <v>2108</v>
      </c>
      <c r="O1212" s="157" t="s">
        <v>2109</v>
      </c>
      <c r="P1212" s="205"/>
      <c r="Q1212" s="205"/>
      <c r="R1212" s="205"/>
      <c r="S1212" s="206"/>
    </row>
    <row r="1213" spans="1:19" ht="29.1" customHeight="1">
      <c r="A1213" s="166">
        <v>1209</v>
      </c>
      <c r="B1213" s="206"/>
      <c r="C1213" s="206"/>
      <c r="D1213" s="206"/>
      <c r="E1213" s="206"/>
      <c r="F1213" s="166" t="s">
        <v>3226</v>
      </c>
      <c r="G1213" s="206" t="s">
        <v>3220</v>
      </c>
      <c r="H1213" s="157" t="s">
        <v>1327</v>
      </c>
      <c r="I1213" s="155" t="s">
        <v>54</v>
      </c>
      <c r="J1213" s="128">
        <v>511</v>
      </c>
      <c r="K1213" s="128">
        <v>319</v>
      </c>
      <c r="L1213" s="128">
        <v>520</v>
      </c>
      <c r="M1213" s="199">
        <f t="shared" si="18"/>
        <v>165880</v>
      </c>
      <c r="N1213" s="157" t="s">
        <v>2102</v>
      </c>
      <c r="O1213" s="157" t="s">
        <v>3766</v>
      </c>
      <c r="P1213" s="205"/>
      <c r="Q1213" s="205"/>
      <c r="R1213" s="205"/>
      <c r="S1213" s="206"/>
    </row>
    <row r="1214" spans="1:19" ht="29.1" customHeight="1">
      <c r="A1214" s="166">
        <v>1210</v>
      </c>
      <c r="B1214" s="206"/>
      <c r="C1214" s="206"/>
      <c r="D1214" s="206"/>
      <c r="E1214" s="206"/>
      <c r="F1214" s="166" t="s">
        <v>3226</v>
      </c>
      <c r="G1214" s="206" t="s">
        <v>3220</v>
      </c>
      <c r="H1214" s="157" t="s">
        <v>1330</v>
      </c>
      <c r="I1214" s="155" t="s">
        <v>54</v>
      </c>
      <c r="J1214" s="128">
        <v>836</v>
      </c>
      <c r="K1214" s="128">
        <v>604</v>
      </c>
      <c r="L1214" s="128">
        <v>2650</v>
      </c>
      <c r="M1214" s="199">
        <f t="shared" si="18"/>
        <v>1600600</v>
      </c>
      <c r="N1214" s="157" t="s">
        <v>1834</v>
      </c>
      <c r="O1214" s="157" t="s">
        <v>1835</v>
      </c>
      <c r="P1214" s="205"/>
      <c r="Q1214" s="205"/>
      <c r="R1214" s="205"/>
      <c r="S1214" s="206"/>
    </row>
    <row r="1215" spans="1:19" ht="29.1" customHeight="1">
      <c r="A1215" s="166">
        <v>1211</v>
      </c>
      <c r="B1215" s="206"/>
      <c r="C1215" s="206"/>
      <c r="D1215" s="206"/>
      <c r="E1215" s="206"/>
      <c r="F1215" s="166" t="s">
        <v>3226</v>
      </c>
      <c r="G1215" s="206" t="s">
        <v>3220</v>
      </c>
      <c r="H1215" s="157" t="s">
        <v>1331</v>
      </c>
      <c r="I1215" s="155" t="s">
        <v>54</v>
      </c>
      <c r="J1215" s="128">
        <v>831</v>
      </c>
      <c r="K1215" s="128">
        <v>511</v>
      </c>
      <c r="L1215" s="128">
        <v>3250</v>
      </c>
      <c r="M1215" s="199">
        <f t="shared" si="18"/>
        <v>1660750</v>
      </c>
      <c r="N1215" s="157" t="s">
        <v>2096</v>
      </c>
      <c r="O1215" s="157" t="s">
        <v>2097</v>
      </c>
      <c r="P1215" s="205"/>
      <c r="Q1215" s="205"/>
      <c r="R1215" s="205"/>
      <c r="S1215" s="206"/>
    </row>
    <row r="1216" spans="1:19" ht="29.1" customHeight="1">
      <c r="A1216" s="166">
        <v>1212</v>
      </c>
      <c r="B1216" s="206"/>
      <c r="C1216" s="206"/>
      <c r="D1216" s="206"/>
      <c r="E1216" s="206"/>
      <c r="F1216" s="166" t="s">
        <v>3226</v>
      </c>
      <c r="G1216" s="206" t="s">
        <v>3220</v>
      </c>
      <c r="H1216" s="157" t="s">
        <v>1344</v>
      </c>
      <c r="I1216" s="155" t="s">
        <v>55</v>
      </c>
      <c r="J1216" s="128">
        <v>372</v>
      </c>
      <c r="K1216" s="128">
        <v>125</v>
      </c>
      <c r="L1216" s="128">
        <v>3130</v>
      </c>
      <c r="M1216" s="199">
        <f t="shared" si="18"/>
        <v>391250</v>
      </c>
      <c r="N1216" s="157" t="s">
        <v>3191</v>
      </c>
      <c r="O1216" s="157">
        <v>0</v>
      </c>
      <c r="P1216" s="205"/>
      <c r="Q1216" s="205"/>
      <c r="R1216" s="205"/>
      <c r="S1216" s="206"/>
    </row>
    <row r="1217" spans="1:19" ht="29.1" customHeight="1">
      <c r="A1217" s="166">
        <v>1213</v>
      </c>
      <c r="B1217" s="206"/>
      <c r="C1217" s="206"/>
      <c r="D1217" s="206"/>
      <c r="E1217" s="206"/>
      <c r="F1217" s="166" t="s">
        <v>3226</v>
      </c>
      <c r="G1217" s="206" t="s">
        <v>3220</v>
      </c>
      <c r="H1217" s="157">
        <v>925</v>
      </c>
      <c r="I1217" s="155" t="s">
        <v>119</v>
      </c>
      <c r="J1217" s="128">
        <v>26609</v>
      </c>
      <c r="K1217" s="128">
        <v>2470</v>
      </c>
      <c r="L1217" s="128">
        <v>1180</v>
      </c>
      <c r="M1217" s="199">
        <f t="shared" si="18"/>
        <v>2914600</v>
      </c>
      <c r="N1217" s="157" t="s">
        <v>3191</v>
      </c>
      <c r="O1217" s="157">
        <v>0</v>
      </c>
      <c r="P1217" s="205"/>
      <c r="Q1217" s="205"/>
      <c r="R1217" s="205"/>
      <c r="S1217" s="206"/>
    </row>
    <row r="1218" spans="1:19" ht="29.1" customHeight="1">
      <c r="A1218" s="166">
        <v>1214</v>
      </c>
      <c r="B1218" s="206"/>
      <c r="C1218" s="206"/>
      <c r="D1218" s="206"/>
      <c r="E1218" s="206"/>
      <c r="F1218" s="166" t="s">
        <v>3226</v>
      </c>
      <c r="G1218" s="206" t="s">
        <v>3220</v>
      </c>
      <c r="H1218" s="157" t="s">
        <v>1400</v>
      </c>
      <c r="I1218" s="155" t="s">
        <v>119</v>
      </c>
      <c r="J1218" s="128">
        <v>570</v>
      </c>
      <c r="K1218" s="128">
        <v>404</v>
      </c>
      <c r="L1218" s="128">
        <v>1350</v>
      </c>
      <c r="M1218" s="199">
        <f t="shared" si="18"/>
        <v>545400</v>
      </c>
      <c r="N1218" s="157" t="s">
        <v>1821</v>
      </c>
      <c r="O1218" s="157">
        <v>0</v>
      </c>
      <c r="P1218" s="205"/>
      <c r="Q1218" s="205"/>
      <c r="R1218" s="205"/>
      <c r="S1218" s="206"/>
    </row>
    <row r="1219" spans="1:19" ht="29.1" customHeight="1">
      <c r="A1219" s="166">
        <v>1215</v>
      </c>
      <c r="B1219" s="206"/>
      <c r="C1219" s="206"/>
      <c r="D1219" s="206"/>
      <c r="E1219" s="206"/>
      <c r="F1219" s="166" t="s">
        <v>3226</v>
      </c>
      <c r="G1219" s="206" t="s">
        <v>3220</v>
      </c>
      <c r="H1219" s="157" t="s">
        <v>1342</v>
      </c>
      <c r="I1219" s="155" t="s">
        <v>119</v>
      </c>
      <c r="J1219" s="128">
        <v>420</v>
      </c>
      <c r="K1219" s="128">
        <v>230</v>
      </c>
      <c r="L1219" s="128">
        <v>1350</v>
      </c>
      <c r="M1219" s="199">
        <f t="shared" si="18"/>
        <v>310500</v>
      </c>
      <c r="N1219" s="157" t="s">
        <v>2026</v>
      </c>
      <c r="O1219" s="157">
        <v>0</v>
      </c>
      <c r="P1219" s="205"/>
      <c r="Q1219" s="205"/>
      <c r="R1219" s="205"/>
      <c r="S1219" s="206"/>
    </row>
    <row r="1220" spans="1:19" ht="29.1" customHeight="1">
      <c r="A1220" s="166">
        <v>1216</v>
      </c>
      <c r="B1220" s="206"/>
      <c r="C1220" s="206"/>
      <c r="D1220" s="206"/>
      <c r="E1220" s="206"/>
      <c r="F1220" s="166" t="s">
        <v>3226</v>
      </c>
      <c r="G1220" s="206" t="s">
        <v>3220</v>
      </c>
      <c r="H1220" s="157" t="s">
        <v>1374</v>
      </c>
      <c r="I1220" s="155" t="s">
        <v>55</v>
      </c>
      <c r="J1220" s="128">
        <v>2585</v>
      </c>
      <c r="K1220" s="128">
        <v>323</v>
      </c>
      <c r="L1220" s="128">
        <v>4660</v>
      </c>
      <c r="M1220" s="199">
        <f t="shared" si="18"/>
        <v>1505180</v>
      </c>
      <c r="N1220" s="157" t="s">
        <v>1812</v>
      </c>
      <c r="O1220" s="157" t="s">
        <v>2093</v>
      </c>
      <c r="P1220" s="205"/>
      <c r="Q1220" s="205"/>
      <c r="R1220" s="205"/>
      <c r="S1220" s="206"/>
    </row>
    <row r="1221" spans="1:19" ht="29.1" customHeight="1">
      <c r="A1221" s="166">
        <v>1217</v>
      </c>
      <c r="B1221" s="206"/>
      <c r="C1221" s="206"/>
      <c r="D1221" s="206"/>
      <c r="E1221" s="206"/>
      <c r="F1221" s="166" t="s">
        <v>3226</v>
      </c>
      <c r="G1221" s="206" t="s">
        <v>3220</v>
      </c>
      <c r="H1221" s="157" t="s">
        <v>2941</v>
      </c>
      <c r="I1221" s="155" t="s">
        <v>119</v>
      </c>
      <c r="J1221" s="128">
        <v>1795</v>
      </c>
      <c r="K1221" s="128">
        <v>211</v>
      </c>
      <c r="L1221" s="128">
        <v>1410</v>
      </c>
      <c r="M1221" s="199">
        <f t="shared" ref="M1221:M1284" si="19">K1221*L1221</f>
        <v>297510</v>
      </c>
      <c r="N1221" s="157" t="s">
        <v>1821</v>
      </c>
      <c r="O1221" s="157">
        <v>0</v>
      </c>
      <c r="P1221" s="205"/>
      <c r="Q1221" s="205"/>
      <c r="R1221" s="205"/>
      <c r="S1221" s="206"/>
    </row>
    <row r="1222" spans="1:19" ht="29.1" customHeight="1">
      <c r="A1222" s="166">
        <v>1218</v>
      </c>
      <c r="B1222" s="206"/>
      <c r="C1222" s="206"/>
      <c r="D1222" s="206"/>
      <c r="E1222" s="206"/>
      <c r="F1222" s="166" t="s">
        <v>3226</v>
      </c>
      <c r="G1222" s="206" t="s">
        <v>3220</v>
      </c>
      <c r="H1222" s="157" t="s">
        <v>2934</v>
      </c>
      <c r="I1222" s="155" t="s">
        <v>166</v>
      </c>
      <c r="J1222" s="128">
        <v>23551</v>
      </c>
      <c r="K1222" s="128">
        <v>5490</v>
      </c>
      <c r="L1222" s="128">
        <v>1450</v>
      </c>
      <c r="M1222" s="199">
        <f t="shared" si="19"/>
        <v>7960500</v>
      </c>
      <c r="N1222" s="157" t="s">
        <v>1821</v>
      </c>
      <c r="O1222" s="157">
        <v>0</v>
      </c>
      <c r="P1222" s="205"/>
      <c r="Q1222" s="205"/>
      <c r="R1222" s="205"/>
      <c r="S1222" s="206"/>
    </row>
    <row r="1223" spans="1:19" ht="29.1" customHeight="1">
      <c r="A1223" s="166">
        <v>1219</v>
      </c>
      <c r="B1223" s="206"/>
      <c r="C1223" s="206"/>
      <c r="D1223" s="206"/>
      <c r="E1223" s="206"/>
      <c r="F1223" s="166" t="s">
        <v>3226</v>
      </c>
      <c r="G1223" s="206" t="s">
        <v>3220</v>
      </c>
      <c r="H1223" s="157" t="s">
        <v>2932</v>
      </c>
      <c r="I1223" s="155" t="s">
        <v>55</v>
      </c>
      <c r="J1223" s="128">
        <v>4000</v>
      </c>
      <c r="K1223" s="128">
        <v>228</v>
      </c>
      <c r="L1223" s="128">
        <v>4770</v>
      </c>
      <c r="M1223" s="199">
        <f t="shared" si="19"/>
        <v>1087560</v>
      </c>
      <c r="N1223" s="157" t="s">
        <v>2000</v>
      </c>
      <c r="O1223" s="157" t="s">
        <v>3658</v>
      </c>
      <c r="P1223" s="205"/>
      <c r="Q1223" s="205"/>
      <c r="R1223" s="205"/>
      <c r="S1223" s="206"/>
    </row>
    <row r="1224" spans="1:19" ht="29.1" customHeight="1">
      <c r="A1224" s="166">
        <v>1220</v>
      </c>
      <c r="B1224" s="206"/>
      <c r="C1224" s="206"/>
      <c r="D1224" s="206"/>
      <c r="E1224" s="206"/>
      <c r="F1224" s="166" t="s">
        <v>3226</v>
      </c>
      <c r="G1224" s="206" t="s">
        <v>3220</v>
      </c>
      <c r="H1224" s="157" t="s">
        <v>1339</v>
      </c>
      <c r="I1224" s="155" t="s">
        <v>119</v>
      </c>
      <c r="J1224" s="128">
        <v>588</v>
      </c>
      <c r="K1224" s="128">
        <v>588</v>
      </c>
      <c r="L1224" s="128">
        <v>1350</v>
      </c>
      <c r="M1224" s="199">
        <f t="shared" si="19"/>
        <v>793800</v>
      </c>
      <c r="N1224" s="157" t="s">
        <v>3180</v>
      </c>
      <c r="O1224" s="157" t="s">
        <v>3192</v>
      </c>
      <c r="P1224" s="205"/>
      <c r="Q1224" s="205"/>
      <c r="R1224" s="205"/>
      <c r="S1224" s="206"/>
    </row>
    <row r="1225" spans="1:19" ht="29.1" customHeight="1">
      <c r="A1225" s="166">
        <v>1221</v>
      </c>
      <c r="B1225" s="206"/>
      <c r="C1225" s="206"/>
      <c r="D1225" s="206"/>
      <c r="E1225" s="206"/>
      <c r="F1225" s="166" t="s">
        <v>3226</v>
      </c>
      <c r="G1225" s="206" t="s">
        <v>3220</v>
      </c>
      <c r="H1225" s="157" t="s">
        <v>1369</v>
      </c>
      <c r="I1225" s="155" t="s">
        <v>55</v>
      </c>
      <c r="J1225" s="128">
        <v>3700</v>
      </c>
      <c r="K1225" s="128">
        <v>568</v>
      </c>
      <c r="L1225" s="128">
        <v>4770</v>
      </c>
      <c r="M1225" s="199">
        <f t="shared" si="19"/>
        <v>2709360</v>
      </c>
      <c r="N1225" s="157" t="s">
        <v>2000</v>
      </c>
      <c r="O1225" s="157" t="s">
        <v>3658</v>
      </c>
      <c r="P1225" s="205"/>
      <c r="Q1225" s="205"/>
      <c r="R1225" s="205"/>
      <c r="S1225" s="206"/>
    </row>
    <row r="1226" spans="1:19" ht="29.1" customHeight="1">
      <c r="A1226" s="166">
        <v>1222</v>
      </c>
      <c r="B1226" s="206"/>
      <c r="C1226" s="206"/>
      <c r="D1226" s="206"/>
      <c r="E1226" s="206"/>
      <c r="F1226" s="166" t="s">
        <v>3226</v>
      </c>
      <c r="G1226" s="206" t="s">
        <v>3220</v>
      </c>
      <c r="H1226" s="157" t="s">
        <v>1370</v>
      </c>
      <c r="I1226" s="155" t="s">
        <v>55</v>
      </c>
      <c r="J1226" s="128">
        <v>3210</v>
      </c>
      <c r="K1226" s="128">
        <v>674</v>
      </c>
      <c r="L1226" s="128">
        <v>4770</v>
      </c>
      <c r="M1226" s="199">
        <f t="shared" si="19"/>
        <v>3214980</v>
      </c>
      <c r="N1226" s="157" t="s">
        <v>1847</v>
      </c>
      <c r="O1226" s="157" t="s">
        <v>2125</v>
      </c>
      <c r="P1226" s="205"/>
      <c r="Q1226" s="205"/>
      <c r="R1226" s="205"/>
      <c r="S1226" s="206"/>
    </row>
    <row r="1227" spans="1:19" ht="29.1" customHeight="1">
      <c r="A1227" s="166">
        <v>1223</v>
      </c>
      <c r="B1227" s="206"/>
      <c r="C1227" s="206"/>
      <c r="D1227" s="206"/>
      <c r="E1227" s="206"/>
      <c r="F1227" s="166" t="s">
        <v>3226</v>
      </c>
      <c r="G1227" s="206" t="s">
        <v>3220</v>
      </c>
      <c r="H1227" s="157" t="s">
        <v>1371</v>
      </c>
      <c r="I1227" s="155" t="s">
        <v>55</v>
      </c>
      <c r="J1227" s="128">
        <v>2675</v>
      </c>
      <c r="K1227" s="128">
        <v>932</v>
      </c>
      <c r="L1227" s="128">
        <v>4770</v>
      </c>
      <c r="M1227" s="199">
        <f t="shared" si="19"/>
        <v>4445640</v>
      </c>
      <c r="N1227" s="157" t="s">
        <v>2105</v>
      </c>
      <c r="O1227" s="157" t="s">
        <v>2106</v>
      </c>
      <c r="P1227" s="205"/>
      <c r="Q1227" s="205"/>
      <c r="R1227" s="205"/>
      <c r="S1227" s="206"/>
    </row>
    <row r="1228" spans="1:19" ht="29.1" customHeight="1">
      <c r="A1228" s="166">
        <v>1224</v>
      </c>
      <c r="B1228" s="206"/>
      <c r="C1228" s="206"/>
      <c r="D1228" s="206"/>
      <c r="E1228" s="206"/>
      <c r="F1228" s="166" t="s">
        <v>3226</v>
      </c>
      <c r="G1228" s="206" t="s">
        <v>3220</v>
      </c>
      <c r="H1228" s="157" t="s">
        <v>1433</v>
      </c>
      <c r="I1228" s="155" t="s">
        <v>109</v>
      </c>
      <c r="J1228" s="128">
        <v>230</v>
      </c>
      <c r="K1228" s="128">
        <v>230</v>
      </c>
      <c r="L1228" s="128">
        <v>112</v>
      </c>
      <c r="M1228" s="199">
        <f t="shared" si="19"/>
        <v>25760</v>
      </c>
      <c r="N1228" s="157" t="s">
        <v>2099</v>
      </c>
      <c r="O1228" s="157" t="s">
        <v>2100</v>
      </c>
      <c r="P1228" s="205"/>
      <c r="Q1228" s="205"/>
      <c r="R1228" s="205"/>
      <c r="S1228" s="206"/>
    </row>
    <row r="1229" spans="1:19" ht="29.1" customHeight="1">
      <c r="A1229" s="166">
        <v>1225</v>
      </c>
      <c r="B1229" s="206"/>
      <c r="C1229" s="206"/>
      <c r="D1229" s="206"/>
      <c r="E1229" s="206"/>
      <c r="F1229" s="166" t="s">
        <v>3226</v>
      </c>
      <c r="G1229" s="206" t="s">
        <v>3220</v>
      </c>
      <c r="H1229" s="157" t="s">
        <v>1431</v>
      </c>
      <c r="I1229" s="155" t="s">
        <v>109</v>
      </c>
      <c r="J1229" s="128">
        <v>273</v>
      </c>
      <c r="K1229" s="128">
        <v>218</v>
      </c>
      <c r="L1229" s="128">
        <v>112</v>
      </c>
      <c r="M1229" s="199">
        <f t="shared" si="19"/>
        <v>24416</v>
      </c>
      <c r="N1229" s="157" t="s">
        <v>3191</v>
      </c>
      <c r="O1229" s="157">
        <v>0</v>
      </c>
      <c r="P1229" s="205"/>
      <c r="Q1229" s="205"/>
      <c r="R1229" s="205"/>
      <c r="S1229" s="206"/>
    </row>
    <row r="1230" spans="1:19" ht="29.1" customHeight="1">
      <c r="A1230" s="166">
        <v>1226</v>
      </c>
      <c r="B1230" s="206"/>
      <c r="C1230" s="206"/>
      <c r="D1230" s="206"/>
      <c r="E1230" s="206"/>
      <c r="F1230" s="166" t="s">
        <v>3226</v>
      </c>
      <c r="G1230" s="206" t="s">
        <v>3220</v>
      </c>
      <c r="H1230" s="157" t="s">
        <v>458</v>
      </c>
      <c r="I1230" s="155" t="s">
        <v>109</v>
      </c>
      <c r="J1230" s="128">
        <v>17383</v>
      </c>
      <c r="K1230" s="128">
        <v>790</v>
      </c>
      <c r="L1230" s="128">
        <v>307</v>
      </c>
      <c r="M1230" s="199">
        <f t="shared" si="19"/>
        <v>242530</v>
      </c>
      <c r="N1230" s="157" t="s">
        <v>2099</v>
      </c>
      <c r="O1230" s="157" t="s">
        <v>2100</v>
      </c>
      <c r="P1230" s="205"/>
      <c r="Q1230" s="205"/>
      <c r="R1230" s="205"/>
      <c r="S1230" s="206"/>
    </row>
    <row r="1231" spans="1:19" ht="29.1" customHeight="1">
      <c r="A1231" s="166">
        <v>1227</v>
      </c>
      <c r="B1231" s="206"/>
      <c r="C1231" s="206"/>
      <c r="D1231" s="206"/>
      <c r="E1231" s="206"/>
      <c r="F1231" s="166" t="s">
        <v>3226</v>
      </c>
      <c r="G1231" s="206" t="s">
        <v>3220</v>
      </c>
      <c r="H1231" s="157" t="s">
        <v>1352</v>
      </c>
      <c r="I1231" s="155" t="s">
        <v>54</v>
      </c>
      <c r="J1231" s="128">
        <v>562</v>
      </c>
      <c r="K1231" s="128">
        <v>511</v>
      </c>
      <c r="L1231" s="128">
        <v>2240</v>
      </c>
      <c r="M1231" s="199">
        <f t="shared" si="19"/>
        <v>1144640</v>
      </c>
      <c r="N1231" s="157" t="s">
        <v>2110</v>
      </c>
      <c r="O1231" s="157" t="s">
        <v>3770</v>
      </c>
      <c r="P1231" s="205"/>
      <c r="Q1231" s="205"/>
      <c r="R1231" s="205"/>
      <c r="S1231" s="206"/>
    </row>
    <row r="1232" spans="1:19" ht="29.1" customHeight="1">
      <c r="A1232" s="166">
        <v>1228</v>
      </c>
      <c r="B1232" s="206"/>
      <c r="C1232" s="206"/>
      <c r="D1232" s="206"/>
      <c r="E1232" s="206"/>
      <c r="F1232" s="166" t="s">
        <v>3226</v>
      </c>
      <c r="G1232" s="206" t="s">
        <v>3220</v>
      </c>
      <c r="H1232" s="157" t="s">
        <v>1430</v>
      </c>
      <c r="I1232" s="155" t="s">
        <v>109</v>
      </c>
      <c r="J1232" s="128">
        <v>30537</v>
      </c>
      <c r="K1232" s="128">
        <v>7596</v>
      </c>
      <c r="L1232" s="128">
        <v>398</v>
      </c>
      <c r="M1232" s="199">
        <f t="shared" si="19"/>
        <v>3023208</v>
      </c>
      <c r="N1232" s="157" t="s">
        <v>2101</v>
      </c>
      <c r="O1232" s="157" t="s">
        <v>3651</v>
      </c>
      <c r="P1232" s="205"/>
      <c r="Q1232" s="205"/>
      <c r="R1232" s="205"/>
      <c r="S1232" s="206"/>
    </row>
    <row r="1233" spans="1:19" ht="29.1" customHeight="1">
      <c r="A1233" s="166">
        <v>1229</v>
      </c>
      <c r="B1233" s="206"/>
      <c r="C1233" s="206"/>
      <c r="D1233" s="206"/>
      <c r="E1233" s="206"/>
      <c r="F1233" s="166" t="s">
        <v>3226</v>
      </c>
      <c r="G1233" s="206" t="s">
        <v>3220</v>
      </c>
      <c r="H1233" s="157" t="s">
        <v>1348</v>
      </c>
      <c r="I1233" s="155" t="s">
        <v>54</v>
      </c>
      <c r="J1233" s="128">
        <v>1630</v>
      </c>
      <c r="K1233" s="128">
        <v>1458</v>
      </c>
      <c r="L1233" s="128">
        <v>2550</v>
      </c>
      <c r="M1233" s="199">
        <f t="shared" si="19"/>
        <v>3717900</v>
      </c>
      <c r="N1233" s="157" t="s">
        <v>1812</v>
      </c>
      <c r="O1233" s="157" t="s">
        <v>1816</v>
      </c>
      <c r="P1233" s="205"/>
      <c r="Q1233" s="205"/>
      <c r="R1233" s="205"/>
      <c r="S1233" s="206"/>
    </row>
    <row r="1234" spans="1:19" ht="29.1" customHeight="1">
      <c r="A1234" s="166">
        <v>1230</v>
      </c>
      <c r="B1234" s="206"/>
      <c r="C1234" s="206"/>
      <c r="D1234" s="206"/>
      <c r="E1234" s="206"/>
      <c r="F1234" s="166" t="s">
        <v>3226</v>
      </c>
      <c r="G1234" s="206" t="s">
        <v>3220</v>
      </c>
      <c r="H1234" s="157" t="s">
        <v>1347</v>
      </c>
      <c r="I1234" s="155" t="s">
        <v>54</v>
      </c>
      <c r="J1234" s="128">
        <v>1220</v>
      </c>
      <c r="K1234" s="128">
        <v>999</v>
      </c>
      <c r="L1234" s="128">
        <v>418</v>
      </c>
      <c r="M1234" s="199">
        <f t="shared" si="19"/>
        <v>417582</v>
      </c>
      <c r="N1234" s="157" t="s">
        <v>1812</v>
      </c>
      <c r="O1234" s="157" t="s">
        <v>1816</v>
      </c>
      <c r="P1234" s="205"/>
      <c r="Q1234" s="205"/>
      <c r="R1234" s="205"/>
      <c r="S1234" s="206"/>
    </row>
    <row r="1235" spans="1:19" ht="29.1" customHeight="1">
      <c r="A1235" s="166">
        <v>1231</v>
      </c>
      <c r="B1235" s="206"/>
      <c r="C1235" s="206"/>
      <c r="D1235" s="206"/>
      <c r="E1235" s="206"/>
      <c r="F1235" s="166" t="s">
        <v>3226</v>
      </c>
      <c r="G1235" s="206" t="s">
        <v>3220</v>
      </c>
      <c r="H1235" s="157" t="s">
        <v>1328</v>
      </c>
      <c r="I1235" s="155" t="s">
        <v>54</v>
      </c>
      <c r="J1235" s="128">
        <v>1468</v>
      </c>
      <c r="K1235" s="128">
        <v>1343</v>
      </c>
      <c r="L1235" s="128">
        <v>475</v>
      </c>
      <c r="M1235" s="199">
        <f t="shared" si="19"/>
        <v>637925</v>
      </c>
      <c r="N1235" s="157" t="s">
        <v>2102</v>
      </c>
      <c r="O1235" s="157" t="s">
        <v>3766</v>
      </c>
      <c r="P1235" s="205"/>
      <c r="Q1235" s="205"/>
      <c r="R1235" s="205"/>
      <c r="S1235" s="206"/>
    </row>
    <row r="1236" spans="1:19" ht="29.1" customHeight="1">
      <c r="A1236" s="166">
        <v>1232</v>
      </c>
      <c r="B1236" s="206"/>
      <c r="C1236" s="206"/>
      <c r="D1236" s="206"/>
      <c r="E1236" s="206"/>
      <c r="F1236" s="166" t="s">
        <v>3226</v>
      </c>
      <c r="G1236" s="206" t="s">
        <v>3220</v>
      </c>
      <c r="H1236" s="157" t="s">
        <v>1429</v>
      </c>
      <c r="I1236" s="155" t="s">
        <v>109</v>
      </c>
      <c r="J1236" s="128">
        <v>7873</v>
      </c>
      <c r="K1236" s="128">
        <v>1408</v>
      </c>
      <c r="L1236" s="128">
        <v>358</v>
      </c>
      <c r="M1236" s="199">
        <f t="shared" si="19"/>
        <v>504064</v>
      </c>
      <c r="N1236" s="157" t="s">
        <v>2000</v>
      </c>
      <c r="O1236" s="157" t="s">
        <v>3658</v>
      </c>
      <c r="P1236" s="205"/>
      <c r="Q1236" s="205"/>
      <c r="R1236" s="205"/>
      <c r="S1236" s="206"/>
    </row>
    <row r="1237" spans="1:19" ht="29.1" customHeight="1">
      <c r="A1237" s="166">
        <v>1233</v>
      </c>
      <c r="B1237" s="206"/>
      <c r="C1237" s="206"/>
      <c r="D1237" s="206"/>
      <c r="E1237" s="206"/>
      <c r="F1237" s="166" t="s">
        <v>3226</v>
      </c>
      <c r="G1237" s="206" t="s">
        <v>3220</v>
      </c>
      <c r="H1237" s="157" t="s">
        <v>1329</v>
      </c>
      <c r="I1237" s="155" t="s">
        <v>54</v>
      </c>
      <c r="J1237" s="128">
        <v>1626</v>
      </c>
      <c r="K1237" s="128">
        <v>1010</v>
      </c>
      <c r="L1237" s="128">
        <v>2650</v>
      </c>
      <c r="M1237" s="199">
        <f t="shared" si="19"/>
        <v>2676500</v>
      </c>
      <c r="N1237" s="157" t="s">
        <v>1834</v>
      </c>
      <c r="O1237" s="157" t="s">
        <v>1835</v>
      </c>
      <c r="P1237" s="205"/>
      <c r="Q1237" s="205"/>
      <c r="R1237" s="205"/>
      <c r="S1237" s="206"/>
    </row>
    <row r="1238" spans="1:19" ht="29.1" customHeight="1">
      <c r="A1238" s="166">
        <v>1234</v>
      </c>
      <c r="B1238" s="206"/>
      <c r="C1238" s="206"/>
      <c r="D1238" s="206"/>
      <c r="E1238" s="206"/>
      <c r="F1238" s="166" t="s">
        <v>3226</v>
      </c>
      <c r="G1238" s="206" t="s">
        <v>3220</v>
      </c>
      <c r="H1238" s="157" t="s">
        <v>1324</v>
      </c>
      <c r="I1238" s="155" t="s">
        <v>54</v>
      </c>
      <c r="J1238" s="128">
        <v>167</v>
      </c>
      <c r="K1238" s="128">
        <v>1</v>
      </c>
      <c r="L1238" s="128">
        <v>2650</v>
      </c>
      <c r="M1238" s="199">
        <v>2650</v>
      </c>
      <c r="N1238" s="157" t="s">
        <v>2107</v>
      </c>
      <c r="O1238" s="157">
        <v>0</v>
      </c>
      <c r="P1238" s="205"/>
      <c r="Q1238" s="205"/>
      <c r="R1238" s="205"/>
      <c r="S1238" s="206"/>
    </row>
    <row r="1239" spans="1:19" ht="29.1" customHeight="1">
      <c r="A1239" s="166">
        <v>1235</v>
      </c>
      <c r="B1239" s="206"/>
      <c r="C1239" s="206"/>
      <c r="D1239" s="206"/>
      <c r="E1239" s="206"/>
      <c r="F1239" s="166" t="s">
        <v>3226</v>
      </c>
      <c r="G1239" s="206" t="s">
        <v>3220</v>
      </c>
      <c r="H1239" s="157" t="s">
        <v>1323</v>
      </c>
      <c r="I1239" s="155" t="s">
        <v>54</v>
      </c>
      <c r="J1239" s="128">
        <v>235</v>
      </c>
      <c r="K1239" s="128">
        <v>1</v>
      </c>
      <c r="L1239" s="128">
        <v>2650</v>
      </c>
      <c r="M1239" s="199">
        <f t="shared" si="19"/>
        <v>2650</v>
      </c>
      <c r="N1239" s="157" t="s">
        <v>2107</v>
      </c>
      <c r="O1239" s="157">
        <v>0</v>
      </c>
      <c r="P1239" s="205"/>
      <c r="Q1239" s="205"/>
      <c r="R1239" s="205"/>
      <c r="S1239" s="206"/>
    </row>
    <row r="1240" spans="1:19" ht="29.1" customHeight="1">
      <c r="A1240" s="166">
        <v>1236</v>
      </c>
      <c r="B1240" s="206"/>
      <c r="C1240" s="206"/>
      <c r="D1240" s="206"/>
      <c r="E1240" s="206"/>
      <c r="F1240" s="166" t="s">
        <v>3226</v>
      </c>
      <c r="G1240" s="206" t="s">
        <v>3220</v>
      </c>
      <c r="H1240" s="157" t="s">
        <v>1325</v>
      </c>
      <c r="I1240" s="155" t="s">
        <v>54</v>
      </c>
      <c r="J1240" s="128">
        <v>69</v>
      </c>
      <c r="K1240" s="128">
        <v>11</v>
      </c>
      <c r="L1240" s="128">
        <v>1350</v>
      </c>
      <c r="M1240" s="199">
        <f t="shared" si="19"/>
        <v>14850</v>
      </c>
      <c r="N1240" s="157" t="s">
        <v>2107</v>
      </c>
      <c r="O1240" s="157">
        <v>0</v>
      </c>
      <c r="P1240" s="205"/>
      <c r="Q1240" s="205"/>
      <c r="R1240" s="205"/>
      <c r="S1240" s="206"/>
    </row>
    <row r="1241" spans="1:19" ht="29.1" customHeight="1">
      <c r="A1241" s="166">
        <v>1237</v>
      </c>
      <c r="B1241" s="206"/>
      <c r="C1241" s="206"/>
      <c r="D1241" s="206"/>
      <c r="E1241" s="206"/>
      <c r="F1241" s="166" t="s">
        <v>3226</v>
      </c>
      <c r="G1241" s="206" t="s">
        <v>3220</v>
      </c>
      <c r="H1241" s="157" t="s">
        <v>1326</v>
      </c>
      <c r="I1241" s="155" t="s">
        <v>54</v>
      </c>
      <c r="J1241" s="128">
        <v>199</v>
      </c>
      <c r="K1241" s="128">
        <v>7</v>
      </c>
      <c r="L1241" s="128">
        <v>1350</v>
      </c>
      <c r="M1241" s="199">
        <f t="shared" si="19"/>
        <v>9450</v>
      </c>
      <c r="N1241" s="157" t="s">
        <v>2107</v>
      </c>
      <c r="O1241" s="157">
        <v>0</v>
      </c>
      <c r="P1241" s="205"/>
      <c r="Q1241" s="205"/>
      <c r="R1241" s="205"/>
      <c r="S1241" s="206"/>
    </row>
    <row r="1242" spans="1:19" ht="29.1" customHeight="1">
      <c r="A1242" s="166">
        <v>1238</v>
      </c>
      <c r="B1242" s="206"/>
      <c r="C1242" s="206"/>
      <c r="D1242" s="206"/>
      <c r="E1242" s="206"/>
      <c r="F1242" s="166" t="s">
        <v>3226</v>
      </c>
      <c r="G1242" s="206" t="s">
        <v>3220</v>
      </c>
      <c r="H1242" s="157" t="s">
        <v>1332</v>
      </c>
      <c r="I1242" s="155" t="s">
        <v>54</v>
      </c>
      <c r="J1242" s="128">
        <v>2720</v>
      </c>
      <c r="K1242" s="128">
        <v>400</v>
      </c>
      <c r="L1242" s="128">
        <v>3250</v>
      </c>
      <c r="M1242" s="199">
        <f t="shared" si="19"/>
        <v>1300000</v>
      </c>
      <c r="N1242" s="157" t="s">
        <v>1812</v>
      </c>
      <c r="O1242" s="157" t="s">
        <v>1816</v>
      </c>
      <c r="P1242" s="205"/>
      <c r="Q1242" s="205"/>
      <c r="R1242" s="205"/>
      <c r="S1242" s="206"/>
    </row>
    <row r="1243" spans="1:19" ht="29.1" customHeight="1">
      <c r="A1243" s="166">
        <v>1239</v>
      </c>
      <c r="B1243" s="206"/>
      <c r="C1243" s="206"/>
      <c r="D1243" s="206"/>
      <c r="E1243" s="206"/>
      <c r="F1243" s="166" t="s">
        <v>3226</v>
      </c>
      <c r="G1243" s="206" t="s">
        <v>3220</v>
      </c>
      <c r="H1243" s="157" t="s">
        <v>1343</v>
      </c>
      <c r="I1243" s="155" t="s">
        <v>55</v>
      </c>
      <c r="J1243" s="128">
        <v>587</v>
      </c>
      <c r="K1243" s="128">
        <v>587</v>
      </c>
      <c r="L1243" s="128">
        <v>3250</v>
      </c>
      <c r="M1243" s="199">
        <f t="shared" si="19"/>
        <v>1907750</v>
      </c>
      <c r="N1243" s="157" t="s">
        <v>2024</v>
      </c>
      <c r="O1243" s="157" t="s">
        <v>2025</v>
      </c>
      <c r="P1243" s="205"/>
      <c r="Q1243" s="205"/>
      <c r="R1243" s="205"/>
      <c r="S1243" s="206"/>
    </row>
    <row r="1244" spans="1:19" ht="29.1" customHeight="1">
      <c r="A1244" s="166">
        <v>1240</v>
      </c>
      <c r="B1244" s="206"/>
      <c r="C1244" s="206"/>
      <c r="D1244" s="206"/>
      <c r="E1244" s="206"/>
      <c r="F1244" s="166" t="s">
        <v>3226</v>
      </c>
      <c r="G1244" s="206" t="s">
        <v>3220</v>
      </c>
      <c r="H1244" s="157" t="s">
        <v>1333</v>
      </c>
      <c r="I1244" s="155" t="s">
        <v>54</v>
      </c>
      <c r="J1244" s="128">
        <v>589</v>
      </c>
      <c r="K1244" s="128">
        <v>462</v>
      </c>
      <c r="L1244" s="128">
        <v>1350</v>
      </c>
      <c r="M1244" s="199">
        <f t="shared" si="19"/>
        <v>623700</v>
      </c>
      <c r="N1244" s="157" t="s">
        <v>1812</v>
      </c>
      <c r="O1244" s="157" t="s">
        <v>2117</v>
      </c>
      <c r="P1244" s="205"/>
      <c r="Q1244" s="205"/>
      <c r="R1244" s="205"/>
      <c r="S1244" s="206"/>
    </row>
    <row r="1245" spans="1:19" ht="29.1" customHeight="1">
      <c r="A1245" s="166">
        <v>1241</v>
      </c>
      <c r="B1245" s="206"/>
      <c r="C1245" s="206"/>
      <c r="D1245" s="206"/>
      <c r="E1245" s="206"/>
      <c r="F1245" s="166" t="s">
        <v>3226</v>
      </c>
      <c r="G1245" s="206" t="s">
        <v>3220</v>
      </c>
      <c r="H1245" s="157" t="s">
        <v>1345</v>
      </c>
      <c r="I1245" s="155" t="s">
        <v>55</v>
      </c>
      <c r="J1245" s="128">
        <v>241</v>
      </c>
      <c r="K1245" s="128">
        <v>241</v>
      </c>
      <c r="L1245" s="128">
        <v>1350</v>
      </c>
      <c r="M1245" s="199">
        <f t="shared" si="19"/>
        <v>325350</v>
      </c>
      <c r="N1245" s="157" t="s">
        <v>3191</v>
      </c>
      <c r="O1245" s="157">
        <v>0</v>
      </c>
      <c r="P1245" s="205"/>
      <c r="Q1245" s="205"/>
      <c r="R1245" s="205"/>
      <c r="S1245" s="206"/>
    </row>
    <row r="1246" spans="1:19" ht="29.1" customHeight="1">
      <c r="A1246" s="166">
        <v>1242</v>
      </c>
      <c r="B1246" s="206"/>
      <c r="C1246" s="206"/>
      <c r="D1246" s="206"/>
      <c r="E1246" s="206"/>
      <c r="F1246" s="166" t="s">
        <v>3226</v>
      </c>
      <c r="G1246" s="206" t="s">
        <v>3220</v>
      </c>
      <c r="H1246" s="157" t="s">
        <v>1335</v>
      </c>
      <c r="I1246" s="155" t="s">
        <v>54</v>
      </c>
      <c r="J1246" s="128">
        <v>27</v>
      </c>
      <c r="K1246" s="128">
        <v>6</v>
      </c>
      <c r="L1246" s="128">
        <v>1350</v>
      </c>
      <c r="M1246" s="199">
        <f t="shared" si="19"/>
        <v>8100</v>
      </c>
      <c r="N1246" s="157" t="s">
        <v>3179</v>
      </c>
      <c r="O1246" s="157">
        <v>0</v>
      </c>
      <c r="P1246" s="205"/>
      <c r="Q1246" s="205"/>
      <c r="R1246" s="205"/>
      <c r="S1246" s="206"/>
    </row>
    <row r="1247" spans="1:19" ht="29.1" customHeight="1">
      <c r="A1247" s="166">
        <v>1243</v>
      </c>
      <c r="B1247" s="206"/>
      <c r="C1247" s="206"/>
      <c r="D1247" s="206"/>
      <c r="E1247" s="206"/>
      <c r="F1247" s="166" t="s">
        <v>3226</v>
      </c>
      <c r="G1247" s="206" t="s">
        <v>3220</v>
      </c>
      <c r="H1247" s="157" t="s">
        <v>1336</v>
      </c>
      <c r="I1247" s="155" t="s">
        <v>54</v>
      </c>
      <c r="J1247" s="128">
        <v>3</v>
      </c>
      <c r="K1247" s="128">
        <v>3</v>
      </c>
      <c r="L1247" s="128">
        <v>1350</v>
      </c>
      <c r="M1247" s="199">
        <f t="shared" si="19"/>
        <v>4050</v>
      </c>
      <c r="N1247" s="157" t="s">
        <v>3179</v>
      </c>
      <c r="O1247" s="157">
        <v>0</v>
      </c>
      <c r="P1247" s="205"/>
      <c r="Q1247" s="205"/>
      <c r="R1247" s="205"/>
      <c r="S1247" s="206"/>
    </row>
    <row r="1248" spans="1:19" ht="29.1" customHeight="1">
      <c r="A1248" s="166">
        <v>1244</v>
      </c>
      <c r="B1248" s="206"/>
      <c r="C1248" s="206"/>
      <c r="D1248" s="206"/>
      <c r="E1248" s="206"/>
      <c r="F1248" s="166" t="s">
        <v>3226</v>
      </c>
      <c r="G1248" s="206" t="s">
        <v>3220</v>
      </c>
      <c r="H1248" s="157" t="s">
        <v>1334</v>
      </c>
      <c r="I1248" s="155" t="s">
        <v>54</v>
      </c>
      <c r="J1248" s="128">
        <v>3</v>
      </c>
      <c r="K1248" s="128">
        <v>3</v>
      </c>
      <c r="L1248" s="128">
        <v>1350</v>
      </c>
      <c r="M1248" s="199">
        <f t="shared" si="19"/>
        <v>4050</v>
      </c>
      <c r="N1248" s="157" t="s">
        <v>3191</v>
      </c>
      <c r="O1248" s="157">
        <v>0</v>
      </c>
      <c r="P1248" s="205"/>
      <c r="Q1248" s="205"/>
      <c r="R1248" s="205"/>
      <c r="S1248" s="206"/>
    </row>
    <row r="1249" spans="1:19" ht="29.1" customHeight="1">
      <c r="A1249" s="166">
        <v>1245</v>
      </c>
      <c r="B1249" s="206"/>
      <c r="C1249" s="206"/>
      <c r="D1249" s="206"/>
      <c r="E1249" s="206"/>
      <c r="F1249" s="166" t="s">
        <v>3226</v>
      </c>
      <c r="G1249" s="206" t="s">
        <v>3220</v>
      </c>
      <c r="H1249" s="157" t="s">
        <v>1338</v>
      </c>
      <c r="I1249" s="155" t="s">
        <v>54</v>
      </c>
      <c r="J1249" s="128">
        <v>20</v>
      </c>
      <c r="K1249" s="128">
        <v>9</v>
      </c>
      <c r="L1249" s="128">
        <v>1350</v>
      </c>
      <c r="M1249" s="199">
        <f t="shared" si="19"/>
        <v>12150</v>
      </c>
      <c r="N1249" s="157" t="s">
        <v>3179</v>
      </c>
      <c r="O1249" s="157">
        <v>0</v>
      </c>
      <c r="P1249" s="205"/>
      <c r="Q1249" s="205"/>
      <c r="R1249" s="205"/>
      <c r="S1249" s="206"/>
    </row>
    <row r="1250" spans="1:19" ht="29.1" customHeight="1">
      <c r="A1250" s="166">
        <v>1246</v>
      </c>
      <c r="B1250" s="206"/>
      <c r="C1250" s="206"/>
      <c r="D1250" s="206"/>
      <c r="E1250" s="206"/>
      <c r="F1250" s="166" t="s">
        <v>3226</v>
      </c>
      <c r="G1250" s="206" t="s">
        <v>3220</v>
      </c>
      <c r="H1250" s="157" t="s">
        <v>1060</v>
      </c>
      <c r="I1250" s="155" t="s">
        <v>54</v>
      </c>
      <c r="J1250" s="128">
        <v>637</v>
      </c>
      <c r="K1250" s="128">
        <v>211</v>
      </c>
      <c r="L1250" s="128">
        <v>3250</v>
      </c>
      <c r="M1250" s="199">
        <f t="shared" si="19"/>
        <v>685750</v>
      </c>
      <c r="N1250" s="157" t="s">
        <v>2035</v>
      </c>
      <c r="O1250" s="157" t="s">
        <v>3774</v>
      </c>
      <c r="P1250" s="205"/>
      <c r="Q1250" s="205"/>
      <c r="R1250" s="205"/>
      <c r="S1250" s="206"/>
    </row>
    <row r="1251" spans="1:19" ht="29.1" customHeight="1">
      <c r="A1251" s="166">
        <v>1247</v>
      </c>
      <c r="B1251" s="206"/>
      <c r="C1251" s="206"/>
      <c r="D1251" s="206"/>
      <c r="E1251" s="206"/>
      <c r="F1251" s="166" t="s">
        <v>3226</v>
      </c>
      <c r="G1251" s="206" t="s">
        <v>3220</v>
      </c>
      <c r="H1251" s="157" t="s">
        <v>1337</v>
      </c>
      <c r="I1251" s="155" t="s">
        <v>54</v>
      </c>
      <c r="J1251" s="128">
        <v>44</v>
      </c>
      <c r="K1251" s="128">
        <v>44</v>
      </c>
      <c r="L1251" s="128">
        <v>3250</v>
      </c>
      <c r="M1251" s="199">
        <f t="shared" si="19"/>
        <v>143000</v>
      </c>
      <c r="N1251" s="157" t="s">
        <v>3191</v>
      </c>
      <c r="O1251" s="157">
        <v>0</v>
      </c>
      <c r="P1251" s="205"/>
      <c r="Q1251" s="205"/>
      <c r="R1251" s="205"/>
      <c r="S1251" s="206"/>
    </row>
    <row r="1252" spans="1:19" ht="29.1" customHeight="1">
      <c r="A1252" s="166">
        <v>1248</v>
      </c>
      <c r="B1252" s="206"/>
      <c r="C1252" s="206"/>
      <c r="D1252" s="206"/>
      <c r="E1252" s="206"/>
      <c r="F1252" s="166" t="s">
        <v>3226</v>
      </c>
      <c r="G1252" s="206" t="s">
        <v>3220</v>
      </c>
      <c r="H1252" s="157" t="s">
        <v>1341</v>
      </c>
      <c r="I1252" s="155" t="s">
        <v>55</v>
      </c>
      <c r="J1252" s="128">
        <v>802</v>
      </c>
      <c r="K1252" s="128">
        <v>802</v>
      </c>
      <c r="L1252" s="128">
        <v>1350</v>
      </c>
      <c r="M1252" s="199">
        <f t="shared" si="19"/>
        <v>1082700</v>
      </c>
      <c r="N1252" s="157" t="s">
        <v>2101</v>
      </c>
      <c r="O1252" s="157" t="s">
        <v>3651</v>
      </c>
      <c r="P1252" s="205"/>
      <c r="Q1252" s="205"/>
      <c r="R1252" s="205"/>
      <c r="S1252" s="206"/>
    </row>
    <row r="1253" spans="1:19" ht="29.1" customHeight="1">
      <c r="A1253" s="166">
        <v>1249</v>
      </c>
      <c r="B1253" s="206"/>
      <c r="C1253" s="206"/>
      <c r="D1253" s="206"/>
      <c r="E1253" s="206"/>
      <c r="F1253" s="166" t="s">
        <v>3226</v>
      </c>
      <c r="G1253" s="206" t="s">
        <v>3220</v>
      </c>
      <c r="H1253" s="157" t="s">
        <v>1340</v>
      </c>
      <c r="I1253" s="155" t="s">
        <v>55</v>
      </c>
      <c r="J1253" s="128">
        <v>474</v>
      </c>
      <c r="K1253" s="128">
        <v>101</v>
      </c>
      <c r="L1253" s="128">
        <v>3250</v>
      </c>
      <c r="M1253" s="199">
        <f t="shared" si="19"/>
        <v>328250</v>
      </c>
      <c r="N1253" s="157" t="s">
        <v>2101</v>
      </c>
      <c r="O1253" s="157" t="s">
        <v>3651</v>
      </c>
      <c r="P1253" s="205"/>
      <c r="Q1253" s="205"/>
      <c r="R1253" s="205"/>
      <c r="S1253" s="206"/>
    </row>
    <row r="1254" spans="1:19" ht="29.1" customHeight="1">
      <c r="A1254" s="166">
        <v>1250</v>
      </c>
      <c r="B1254" s="206"/>
      <c r="C1254" s="206"/>
      <c r="D1254" s="206"/>
      <c r="E1254" s="206"/>
      <c r="F1254" s="166" t="s">
        <v>3226</v>
      </c>
      <c r="G1254" s="206" t="s">
        <v>3220</v>
      </c>
      <c r="H1254" s="157" t="s">
        <v>1321</v>
      </c>
      <c r="I1254" s="155" t="s">
        <v>55</v>
      </c>
      <c r="J1254" s="128">
        <v>1172</v>
      </c>
      <c r="K1254" s="128">
        <v>11</v>
      </c>
      <c r="L1254" s="128">
        <v>3250</v>
      </c>
      <c r="M1254" s="199">
        <f t="shared" si="19"/>
        <v>35750</v>
      </c>
      <c r="N1254" s="157" t="s">
        <v>2105</v>
      </c>
      <c r="O1254" s="157" t="s">
        <v>3775</v>
      </c>
      <c r="P1254" s="205"/>
      <c r="Q1254" s="205"/>
      <c r="R1254" s="205"/>
      <c r="S1254" s="206"/>
    </row>
    <row r="1255" spans="1:19" ht="29.1" customHeight="1">
      <c r="A1255" s="166">
        <v>1251</v>
      </c>
      <c r="B1255" s="206"/>
      <c r="C1255" s="206"/>
      <c r="D1255" s="206"/>
      <c r="E1255" s="206"/>
      <c r="F1255" s="166" t="s">
        <v>3226</v>
      </c>
      <c r="G1255" s="206" t="s">
        <v>3220</v>
      </c>
      <c r="H1255" s="157" t="s">
        <v>1322</v>
      </c>
      <c r="I1255" s="155" t="s">
        <v>55</v>
      </c>
      <c r="J1255" s="128">
        <v>38</v>
      </c>
      <c r="K1255" s="128">
        <v>33</v>
      </c>
      <c r="L1255" s="128">
        <v>3250</v>
      </c>
      <c r="M1255" s="199">
        <f t="shared" si="19"/>
        <v>107250</v>
      </c>
      <c r="N1255" s="157" t="s">
        <v>3191</v>
      </c>
      <c r="O1255" s="157">
        <v>0</v>
      </c>
      <c r="P1255" s="205"/>
      <c r="Q1255" s="205"/>
      <c r="R1255" s="205"/>
      <c r="S1255" s="206"/>
    </row>
    <row r="1256" spans="1:19" ht="29.1" customHeight="1">
      <c r="A1256" s="166">
        <v>1252</v>
      </c>
      <c r="B1256" s="206"/>
      <c r="C1256" s="206"/>
      <c r="D1256" s="206"/>
      <c r="E1256" s="206"/>
      <c r="F1256" s="166" t="s">
        <v>3226</v>
      </c>
      <c r="G1256" s="206" t="s">
        <v>3220</v>
      </c>
      <c r="H1256" s="157" t="s">
        <v>1320</v>
      </c>
      <c r="I1256" s="155" t="s">
        <v>119</v>
      </c>
      <c r="J1256" s="128">
        <v>331</v>
      </c>
      <c r="K1256" s="128">
        <v>66</v>
      </c>
      <c r="L1256" s="128">
        <v>1350</v>
      </c>
      <c r="M1256" s="199">
        <f t="shared" si="19"/>
        <v>89100</v>
      </c>
      <c r="N1256" s="157" t="s">
        <v>2115</v>
      </c>
      <c r="O1256" s="157" t="s">
        <v>3775</v>
      </c>
      <c r="P1256" s="205"/>
      <c r="Q1256" s="205"/>
      <c r="R1256" s="205"/>
      <c r="S1256" s="206"/>
    </row>
    <row r="1257" spans="1:19" ht="29.1" customHeight="1">
      <c r="A1257" s="166">
        <v>1253</v>
      </c>
      <c r="B1257" s="206"/>
      <c r="C1257" s="206"/>
      <c r="D1257" s="206"/>
      <c r="E1257" s="206"/>
      <c r="F1257" s="166" t="s">
        <v>3226</v>
      </c>
      <c r="G1257" s="206" t="s">
        <v>3220</v>
      </c>
      <c r="H1257" s="157" t="s">
        <v>1399</v>
      </c>
      <c r="I1257" s="155" t="s">
        <v>119</v>
      </c>
      <c r="J1257" s="128">
        <v>760</v>
      </c>
      <c r="K1257" s="128">
        <v>386</v>
      </c>
      <c r="L1257" s="128">
        <v>1350</v>
      </c>
      <c r="M1257" s="199">
        <f t="shared" si="19"/>
        <v>521100</v>
      </c>
      <c r="N1257" s="157" t="s">
        <v>1821</v>
      </c>
      <c r="O1257" s="157">
        <v>0</v>
      </c>
      <c r="P1257" s="205"/>
      <c r="Q1257" s="205"/>
      <c r="R1257" s="205"/>
      <c r="S1257" s="206"/>
    </row>
    <row r="1258" spans="1:19" ht="29.1" customHeight="1">
      <c r="A1258" s="166">
        <v>1254</v>
      </c>
      <c r="B1258" s="206"/>
      <c r="C1258" s="206"/>
      <c r="D1258" s="206"/>
      <c r="E1258" s="206"/>
      <c r="F1258" s="166" t="s">
        <v>3226</v>
      </c>
      <c r="G1258" s="206" t="s">
        <v>3220</v>
      </c>
      <c r="H1258" s="157" t="s">
        <v>1372</v>
      </c>
      <c r="I1258" s="155" t="s">
        <v>55</v>
      </c>
      <c r="J1258" s="128">
        <v>1995</v>
      </c>
      <c r="K1258" s="128">
        <v>1128</v>
      </c>
      <c r="L1258" s="128">
        <v>4770</v>
      </c>
      <c r="M1258" s="199">
        <f t="shared" si="19"/>
        <v>5380560</v>
      </c>
      <c r="N1258" s="157" t="s">
        <v>2023</v>
      </c>
      <c r="O1258" s="157" t="s">
        <v>3624</v>
      </c>
      <c r="P1258" s="205"/>
      <c r="Q1258" s="205"/>
      <c r="R1258" s="205"/>
      <c r="S1258" s="206"/>
    </row>
    <row r="1259" spans="1:19" ht="29.1" customHeight="1">
      <c r="A1259" s="166">
        <v>1255</v>
      </c>
      <c r="B1259" s="206"/>
      <c r="C1259" s="206"/>
      <c r="D1259" s="206"/>
      <c r="E1259" s="206"/>
      <c r="F1259" s="166" t="s">
        <v>3226</v>
      </c>
      <c r="G1259" s="206" t="s">
        <v>3220</v>
      </c>
      <c r="H1259" s="157" t="s">
        <v>1373</v>
      </c>
      <c r="I1259" s="155" t="s">
        <v>55</v>
      </c>
      <c r="J1259" s="128">
        <v>1120</v>
      </c>
      <c r="K1259" s="128">
        <v>1064</v>
      </c>
      <c r="L1259" s="128">
        <v>4770</v>
      </c>
      <c r="M1259" s="199">
        <f t="shared" si="19"/>
        <v>5075280</v>
      </c>
      <c r="N1259" s="157" t="s">
        <v>2023</v>
      </c>
      <c r="O1259" s="157" t="s">
        <v>3624</v>
      </c>
      <c r="P1259" s="205"/>
      <c r="Q1259" s="205"/>
      <c r="R1259" s="205"/>
      <c r="S1259" s="206"/>
    </row>
    <row r="1260" spans="1:19" ht="29.1" customHeight="1">
      <c r="A1260" s="166">
        <v>1256</v>
      </c>
      <c r="B1260" s="206"/>
      <c r="C1260" s="206"/>
      <c r="D1260" s="206"/>
      <c r="E1260" s="206"/>
      <c r="F1260" s="166" t="s">
        <v>3226</v>
      </c>
      <c r="G1260" s="206" t="s">
        <v>3220</v>
      </c>
      <c r="H1260" s="157" t="s">
        <v>1368</v>
      </c>
      <c r="I1260" s="155" t="s">
        <v>55</v>
      </c>
      <c r="J1260" s="128">
        <v>2000</v>
      </c>
      <c r="K1260" s="128">
        <v>171</v>
      </c>
      <c r="L1260" s="128">
        <v>4770</v>
      </c>
      <c r="M1260" s="199">
        <f t="shared" si="19"/>
        <v>815670</v>
      </c>
      <c r="N1260" s="157" t="s">
        <v>2023</v>
      </c>
      <c r="O1260" s="157" t="s">
        <v>3624</v>
      </c>
      <c r="P1260" s="205"/>
      <c r="Q1260" s="205"/>
      <c r="R1260" s="205"/>
      <c r="S1260" s="206"/>
    </row>
    <row r="1261" spans="1:19" ht="29.1" customHeight="1">
      <c r="A1261" s="166">
        <v>1257</v>
      </c>
      <c r="B1261" s="206"/>
      <c r="C1261" s="206"/>
      <c r="D1261" s="206"/>
      <c r="E1261" s="206"/>
      <c r="F1261" s="166" t="s">
        <v>3226</v>
      </c>
      <c r="G1261" s="206" t="s">
        <v>3220</v>
      </c>
      <c r="H1261" s="157" t="s">
        <v>1365</v>
      </c>
      <c r="I1261" s="155" t="s">
        <v>55</v>
      </c>
      <c r="J1261" s="128">
        <v>3610</v>
      </c>
      <c r="K1261" s="128">
        <v>1089</v>
      </c>
      <c r="L1261" s="128">
        <v>4770</v>
      </c>
      <c r="M1261" s="199">
        <f t="shared" si="19"/>
        <v>5194530</v>
      </c>
      <c r="N1261" s="157" t="s">
        <v>2112</v>
      </c>
      <c r="O1261" s="157" t="s">
        <v>2113</v>
      </c>
      <c r="P1261" s="205"/>
      <c r="Q1261" s="205"/>
      <c r="R1261" s="205"/>
      <c r="S1261" s="206"/>
    </row>
    <row r="1262" spans="1:19" ht="29.1" customHeight="1">
      <c r="A1262" s="166">
        <v>1258</v>
      </c>
      <c r="B1262" s="206"/>
      <c r="C1262" s="206"/>
      <c r="D1262" s="206"/>
      <c r="E1262" s="206"/>
      <c r="F1262" s="166" t="s">
        <v>3226</v>
      </c>
      <c r="G1262" s="206" t="s">
        <v>3220</v>
      </c>
      <c r="H1262" s="157" t="s">
        <v>1366</v>
      </c>
      <c r="I1262" s="155" t="s">
        <v>55</v>
      </c>
      <c r="J1262" s="128">
        <v>2175</v>
      </c>
      <c r="K1262" s="128">
        <v>1591</v>
      </c>
      <c r="L1262" s="128">
        <v>4770</v>
      </c>
      <c r="M1262" s="199">
        <f t="shared" si="19"/>
        <v>7589070</v>
      </c>
      <c r="N1262" s="157" t="s">
        <v>2112</v>
      </c>
      <c r="O1262" s="157" t="s">
        <v>2113</v>
      </c>
      <c r="P1262" s="205"/>
      <c r="Q1262" s="205"/>
      <c r="R1262" s="205"/>
      <c r="S1262" s="206"/>
    </row>
    <row r="1263" spans="1:19" ht="29.1" customHeight="1">
      <c r="A1263" s="166">
        <v>1259</v>
      </c>
      <c r="B1263" s="206"/>
      <c r="C1263" s="206"/>
      <c r="D1263" s="206"/>
      <c r="E1263" s="206"/>
      <c r="F1263" s="166" t="s">
        <v>3226</v>
      </c>
      <c r="G1263" s="206" t="s">
        <v>3220</v>
      </c>
      <c r="H1263" s="157" t="s">
        <v>2940</v>
      </c>
      <c r="I1263" s="155" t="s">
        <v>119</v>
      </c>
      <c r="J1263" s="128">
        <v>3040</v>
      </c>
      <c r="K1263" s="128">
        <v>295</v>
      </c>
      <c r="L1263" s="128">
        <v>1410</v>
      </c>
      <c r="M1263" s="199">
        <f t="shared" si="19"/>
        <v>415950</v>
      </c>
      <c r="N1263" s="157" t="s">
        <v>1821</v>
      </c>
      <c r="O1263" s="157">
        <v>0</v>
      </c>
      <c r="P1263" s="205"/>
      <c r="Q1263" s="205"/>
      <c r="R1263" s="205"/>
      <c r="S1263" s="206"/>
    </row>
    <row r="1264" spans="1:19" ht="29.1" customHeight="1">
      <c r="A1264" s="166">
        <v>1260</v>
      </c>
      <c r="B1264" s="206"/>
      <c r="C1264" s="206"/>
      <c r="D1264" s="206"/>
      <c r="E1264" s="206"/>
      <c r="F1264" s="166" t="s">
        <v>3226</v>
      </c>
      <c r="G1264" s="206" t="s">
        <v>3220</v>
      </c>
      <c r="H1264" s="157" t="s">
        <v>1363</v>
      </c>
      <c r="I1264" s="155" t="s">
        <v>55</v>
      </c>
      <c r="J1264" s="128">
        <v>4000</v>
      </c>
      <c r="K1264" s="128">
        <v>27</v>
      </c>
      <c r="L1264" s="128">
        <v>4770</v>
      </c>
      <c r="M1264" s="199">
        <f t="shared" si="19"/>
        <v>128790</v>
      </c>
      <c r="N1264" s="157" t="s">
        <v>2043</v>
      </c>
      <c r="O1264" s="157" t="s">
        <v>2044</v>
      </c>
      <c r="P1264" s="205"/>
      <c r="Q1264" s="205"/>
      <c r="R1264" s="205"/>
      <c r="S1264" s="206"/>
    </row>
    <row r="1265" spans="1:19" ht="29.1" customHeight="1">
      <c r="A1265" s="166">
        <v>1261</v>
      </c>
      <c r="B1265" s="206"/>
      <c r="C1265" s="206"/>
      <c r="D1265" s="206"/>
      <c r="E1265" s="206"/>
      <c r="F1265" s="166" t="s">
        <v>3226</v>
      </c>
      <c r="G1265" s="206" t="s">
        <v>3220</v>
      </c>
      <c r="H1265" s="157" t="s">
        <v>1364</v>
      </c>
      <c r="I1265" s="155" t="s">
        <v>55</v>
      </c>
      <c r="J1265" s="128">
        <v>5565</v>
      </c>
      <c r="K1265" s="128">
        <v>3477</v>
      </c>
      <c r="L1265" s="128">
        <v>5290</v>
      </c>
      <c r="M1265" s="199">
        <f t="shared" si="19"/>
        <v>18393330</v>
      </c>
      <c r="N1265" s="157" t="s">
        <v>2123</v>
      </c>
      <c r="O1265" s="157" t="s">
        <v>2124</v>
      </c>
      <c r="P1265" s="205"/>
      <c r="Q1265" s="205"/>
      <c r="R1265" s="205"/>
      <c r="S1265" s="206"/>
    </row>
    <row r="1266" spans="1:19" ht="29.1" customHeight="1">
      <c r="A1266" s="166">
        <v>1262</v>
      </c>
      <c r="B1266" s="206"/>
      <c r="C1266" s="206"/>
      <c r="D1266" s="206"/>
      <c r="E1266" s="206"/>
      <c r="F1266" s="166" t="s">
        <v>3226</v>
      </c>
      <c r="G1266" s="206" t="s">
        <v>3220</v>
      </c>
      <c r="H1266" s="157" t="s">
        <v>1362</v>
      </c>
      <c r="I1266" s="155" t="s">
        <v>55</v>
      </c>
      <c r="J1266" s="128">
        <v>4731</v>
      </c>
      <c r="K1266" s="128">
        <v>4216</v>
      </c>
      <c r="L1266" s="128">
        <v>5480</v>
      </c>
      <c r="M1266" s="199">
        <f t="shared" si="19"/>
        <v>23103680</v>
      </c>
      <c r="N1266" s="157" t="s">
        <v>2111</v>
      </c>
      <c r="O1266" s="157" t="s">
        <v>3778</v>
      </c>
      <c r="P1266" s="205"/>
      <c r="Q1266" s="205"/>
      <c r="R1266" s="205"/>
      <c r="S1266" s="206"/>
    </row>
    <row r="1267" spans="1:19" ht="29.1" customHeight="1">
      <c r="A1267" s="166">
        <v>1263</v>
      </c>
      <c r="B1267" s="206"/>
      <c r="C1267" s="206"/>
      <c r="D1267" s="206"/>
      <c r="E1267" s="206"/>
      <c r="F1267" s="166" t="s">
        <v>3226</v>
      </c>
      <c r="G1267" s="206" t="s">
        <v>3220</v>
      </c>
      <c r="H1267" s="157" t="s">
        <v>2939</v>
      </c>
      <c r="I1267" s="155" t="s">
        <v>119</v>
      </c>
      <c r="J1267" s="128">
        <v>3368</v>
      </c>
      <c r="K1267" s="128">
        <v>325</v>
      </c>
      <c r="L1267" s="128">
        <v>1410</v>
      </c>
      <c r="M1267" s="199">
        <f t="shared" si="19"/>
        <v>458250</v>
      </c>
      <c r="N1267" s="157" t="s">
        <v>1821</v>
      </c>
      <c r="O1267" s="157">
        <v>0</v>
      </c>
      <c r="P1267" s="205"/>
      <c r="Q1267" s="205"/>
      <c r="R1267" s="205"/>
      <c r="S1267" s="206"/>
    </row>
    <row r="1268" spans="1:19" ht="29.1" customHeight="1">
      <c r="A1268" s="166">
        <v>1264</v>
      </c>
      <c r="B1268" s="206"/>
      <c r="C1268" s="206"/>
      <c r="D1268" s="206"/>
      <c r="E1268" s="206"/>
      <c r="F1268" s="166" t="s">
        <v>3226</v>
      </c>
      <c r="G1268" s="206" t="s">
        <v>3220</v>
      </c>
      <c r="H1268" s="157" t="s">
        <v>2936</v>
      </c>
      <c r="I1268" s="155" t="s">
        <v>166</v>
      </c>
      <c r="J1268" s="128">
        <v>3277</v>
      </c>
      <c r="K1268" s="128">
        <v>314</v>
      </c>
      <c r="L1268" s="128">
        <v>1410</v>
      </c>
      <c r="M1268" s="199">
        <f t="shared" si="19"/>
        <v>442740</v>
      </c>
      <c r="N1268" s="157" t="s">
        <v>1821</v>
      </c>
      <c r="O1268" s="157">
        <v>0</v>
      </c>
      <c r="P1268" s="205"/>
      <c r="Q1268" s="205"/>
      <c r="R1268" s="205"/>
      <c r="S1268" s="206"/>
    </row>
    <row r="1269" spans="1:19" ht="29.1" customHeight="1">
      <c r="A1269" s="166">
        <v>1265</v>
      </c>
      <c r="B1269" s="206"/>
      <c r="C1269" s="206"/>
      <c r="D1269" s="206"/>
      <c r="E1269" s="206"/>
      <c r="F1269" s="166" t="s">
        <v>3226</v>
      </c>
      <c r="G1269" s="206" t="s">
        <v>3220</v>
      </c>
      <c r="H1269" s="157" t="s">
        <v>1359</v>
      </c>
      <c r="I1269" s="155" t="s">
        <v>55</v>
      </c>
      <c r="J1269" s="128">
        <v>4000</v>
      </c>
      <c r="K1269" s="128">
        <v>3056</v>
      </c>
      <c r="L1269" s="128">
        <v>4770</v>
      </c>
      <c r="M1269" s="199">
        <f t="shared" si="19"/>
        <v>14577120</v>
      </c>
      <c r="N1269" s="157" t="s">
        <v>2043</v>
      </c>
      <c r="O1269" s="157" t="s">
        <v>3779</v>
      </c>
      <c r="P1269" s="205"/>
      <c r="Q1269" s="205"/>
      <c r="R1269" s="205"/>
      <c r="S1269" s="206"/>
    </row>
    <row r="1270" spans="1:19" ht="29.1" customHeight="1">
      <c r="A1270" s="166">
        <v>1266</v>
      </c>
      <c r="B1270" s="206"/>
      <c r="C1270" s="206"/>
      <c r="D1270" s="206"/>
      <c r="E1270" s="206"/>
      <c r="F1270" s="166" t="s">
        <v>3226</v>
      </c>
      <c r="G1270" s="206" t="s">
        <v>3220</v>
      </c>
      <c r="H1270" s="157" t="s">
        <v>2935</v>
      </c>
      <c r="I1270" s="155" t="s">
        <v>166</v>
      </c>
      <c r="J1270" s="128">
        <v>3437</v>
      </c>
      <c r="K1270" s="128">
        <v>150</v>
      </c>
      <c r="L1270" s="128">
        <v>1410</v>
      </c>
      <c r="M1270" s="199">
        <f t="shared" si="19"/>
        <v>211500</v>
      </c>
      <c r="N1270" s="157" t="s">
        <v>1821</v>
      </c>
      <c r="O1270" s="157">
        <v>0</v>
      </c>
      <c r="P1270" s="205"/>
      <c r="Q1270" s="205"/>
      <c r="R1270" s="205"/>
      <c r="S1270" s="206"/>
    </row>
    <row r="1271" spans="1:19" ht="29.1" customHeight="1">
      <c r="A1271" s="166">
        <v>1267</v>
      </c>
      <c r="B1271" s="206"/>
      <c r="C1271" s="206"/>
      <c r="D1271" s="206"/>
      <c r="E1271" s="206"/>
      <c r="F1271" s="166" t="s">
        <v>3226</v>
      </c>
      <c r="G1271" s="206" t="s">
        <v>3220</v>
      </c>
      <c r="H1271" s="157" t="s">
        <v>1355</v>
      </c>
      <c r="I1271" s="155" t="s">
        <v>55</v>
      </c>
      <c r="J1271" s="128">
        <v>2236</v>
      </c>
      <c r="K1271" s="128">
        <v>622</v>
      </c>
      <c r="L1271" s="128">
        <v>5480</v>
      </c>
      <c r="M1271" s="199">
        <f t="shared" si="19"/>
        <v>3408560</v>
      </c>
      <c r="N1271" s="157" t="s">
        <v>2119</v>
      </c>
      <c r="O1271" s="157" t="s">
        <v>2120</v>
      </c>
      <c r="P1271" s="205"/>
      <c r="Q1271" s="205"/>
      <c r="R1271" s="205"/>
      <c r="S1271" s="206"/>
    </row>
    <row r="1272" spans="1:19" ht="29.1" customHeight="1">
      <c r="A1272" s="166">
        <v>1268</v>
      </c>
      <c r="B1272" s="206"/>
      <c r="C1272" s="206"/>
      <c r="D1272" s="206"/>
      <c r="E1272" s="206"/>
      <c r="F1272" s="166" t="s">
        <v>3226</v>
      </c>
      <c r="G1272" s="206" t="s">
        <v>3220</v>
      </c>
      <c r="H1272" s="157" t="s">
        <v>2938</v>
      </c>
      <c r="I1272" s="155" t="s">
        <v>119</v>
      </c>
      <c r="J1272" s="128">
        <v>10933</v>
      </c>
      <c r="K1272" s="128">
        <v>213</v>
      </c>
      <c r="L1272" s="128">
        <v>1350</v>
      </c>
      <c r="M1272" s="199">
        <f t="shared" si="19"/>
        <v>287550</v>
      </c>
      <c r="N1272" s="157" t="s">
        <v>1821</v>
      </c>
      <c r="O1272" s="157">
        <v>0</v>
      </c>
      <c r="P1272" s="205"/>
      <c r="Q1272" s="205"/>
      <c r="R1272" s="205"/>
      <c r="S1272" s="206"/>
    </row>
    <row r="1273" spans="1:19" ht="29.1" customHeight="1">
      <c r="A1273" s="166">
        <v>1269</v>
      </c>
      <c r="B1273" s="206"/>
      <c r="C1273" s="206"/>
      <c r="D1273" s="206"/>
      <c r="E1273" s="206"/>
      <c r="F1273" s="166" t="s">
        <v>3226</v>
      </c>
      <c r="G1273" s="206" t="s">
        <v>3220</v>
      </c>
      <c r="H1273" s="157" t="s">
        <v>2933</v>
      </c>
      <c r="I1273" s="155" t="s">
        <v>166</v>
      </c>
      <c r="J1273" s="128">
        <v>8416</v>
      </c>
      <c r="K1273" s="128">
        <v>188</v>
      </c>
      <c r="L1273" s="128">
        <v>1350</v>
      </c>
      <c r="M1273" s="199">
        <f t="shared" si="19"/>
        <v>253800</v>
      </c>
      <c r="N1273" s="157" t="s">
        <v>1821</v>
      </c>
      <c r="O1273" s="157">
        <v>0</v>
      </c>
      <c r="P1273" s="205"/>
      <c r="Q1273" s="205"/>
      <c r="R1273" s="205"/>
      <c r="S1273" s="206"/>
    </row>
    <row r="1274" spans="1:19" ht="29.1" customHeight="1">
      <c r="A1274" s="166">
        <v>1270</v>
      </c>
      <c r="B1274" s="206"/>
      <c r="C1274" s="206"/>
      <c r="D1274" s="206"/>
      <c r="E1274" s="206"/>
      <c r="F1274" s="166" t="s">
        <v>3226</v>
      </c>
      <c r="G1274" s="206" t="s">
        <v>3220</v>
      </c>
      <c r="H1274" s="157" t="s">
        <v>1312</v>
      </c>
      <c r="I1274" s="155" t="s">
        <v>55</v>
      </c>
      <c r="J1274" s="128">
        <v>2695</v>
      </c>
      <c r="K1274" s="128">
        <v>71</v>
      </c>
      <c r="L1274" s="128">
        <v>3540</v>
      </c>
      <c r="M1274" s="199">
        <f t="shared" si="19"/>
        <v>251340</v>
      </c>
      <c r="N1274" s="157" t="s">
        <v>2096</v>
      </c>
      <c r="O1274" s="157" t="s">
        <v>2097</v>
      </c>
      <c r="P1274" s="205"/>
      <c r="Q1274" s="205"/>
      <c r="R1274" s="205"/>
      <c r="S1274" s="206"/>
    </row>
    <row r="1275" spans="1:19" ht="29.1" customHeight="1">
      <c r="A1275" s="166">
        <v>1271</v>
      </c>
      <c r="B1275" s="206"/>
      <c r="C1275" s="206"/>
      <c r="D1275" s="206"/>
      <c r="E1275" s="206"/>
      <c r="F1275" s="166" t="s">
        <v>3226</v>
      </c>
      <c r="G1275" s="206" t="s">
        <v>3220</v>
      </c>
      <c r="H1275" s="157" t="s">
        <v>1315</v>
      </c>
      <c r="I1275" s="155" t="s">
        <v>55</v>
      </c>
      <c r="J1275" s="128">
        <v>55</v>
      </c>
      <c r="K1275" s="128">
        <v>55</v>
      </c>
      <c r="L1275" s="128">
        <v>3110</v>
      </c>
      <c r="M1275" s="199">
        <f t="shared" si="19"/>
        <v>171050</v>
      </c>
      <c r="N1275" s="157" t="s">
        <v>2068</v>
      </c>
      <c r="O1275" s="157" t="s">
        <v>2069</v>
      </c>
      <c r="P1275" s="205"/>
      <c r="Q1275" s="205"/>
      <c r="R1275" s="205"/>
      <c r="S1275" s="206"/>
    </row>
    <row r="1276" spans="1:19" ht="29.1" customHeight="1">
      <c r="A1276" s="166">
        <v>1272</v>
      </c>
      <c r="B1276" s="206"/>
      <c r="C1276" s="206"/>
      <c r="D1276" s="206"/>
      <c r="E1276" s="206"/>
      <c r="F1276" s="166" t="s">
        <v>3226</v>
      </c>
      <c r="G1276" s="206" t="s">
        <v>3220</v>
      </c>
      <c r="H1276" s="157" t="s">
        <v>1311</v>
      </c>
      <c r="I1276" s="155" t="s">
        <v>55</v>
      </c>
      <c r="J1276" s="128">
        <v>1349</v>
      </c>
      <c r="K1276" s="128">
        <v>55</v>
      </c>
      <c r="L1276" s="128">
        <v>3540</v>
      </c>
      <c r="M1276" s="199">
        <f t="shared" si="19"/>
        <v>194700</v>
      </c>
      <c r="N1276" s="157" t="s">
        <v>2095</v>
      </c>
      <c r="O1276" s="157" t="s">
        <v>3774</v>
      </c>
      <c r="P1276" s="205"/>
      <c r="Q1276" s="205"/>
      <c r="R1276" s="205"/>
      <c r="S1276" s="206"/>
    </row>
    <row r="1277" spans="1:19" ht="29.1" customHeight="1">
      <c r="A1277" s="166">
        <v>1273</v>
      </c>
      <c r="B1277" s="206"/>
      <c r="C1277" s="206"/>
      <c r="D1277" s="206"/>
      <c r="E1277" s="206"/>
      <c r="F1277" s="166" t="s">
        <v>3226</v>
      </c>
      <c r="G1277" s="206" t="s">
        <v>3220</v>
      </c>
      <c r="H1277" s="157" t="s">
        <v>1314</v>
      </c>
      <c r="I1277" s="155" t="s">
        <v>55</v>
      </c>
      <c r="J1277" s="128">
        <v>34</v>
      </c>
      <c r="K1277" s="128">
        <v>34</v>
      </c>
      <c r="L1277" s="128">
        <v>3110</v>
      </c>
      <c r="M1277" s="199">
        <f t="shared" si="19"/>
        <v>105740</v>
      </c>
      <c r="N1277" s="157" t="s">
        <v>3191</v>
      </c>
      <c r="O1277" s="157">
        <v>0</v>
      </c>
      <c r="P1277" s="205"/>
      <c r="Q1277" s="205"/>
      <c r="R1277" s="205"/>
      <c r="S1277" s="206"/>
    </row>
    <row r="1278" spans="1:19" ht="29.1" customHeight="1">
      <c r="A1278" s="166">
        <v>1274</v>
      </c>
      <c r="B1278" s="206"/>
      <c r="C1278" s="206"/>
      <c r="D1278" s="206"/>
      <c r="E1278" s="206"/>
      <c r="F1278" s="166" t="s">
        <v>3226</v>
      </c>
      <c r="G1278" s="206" t="s">
        <v>3220</v>
      </c>
      <c r="H1278" s="157" t="s">
        <v>1313</v>
      </c>
      <c r="I1278" s="155" t="s">
        <v>55</v>
      </c>
      <c r="J1278" s="128">
        <v>63</v>
      </c>
      <c r="K1278" s="128">
        <v>63</v>
      </c>
      <c r="L1278" s="128">
        <v>1020</v>
      </c>
      <c r="M1278" s="199">
        <f t="shared" si="19"/>
        <v>64260</v>
      </c>
      <c r="N1278" s="157" t="s">
        <v>2098</v>
      </c>
      <c r="O1278" s="157" t="s">
        <v>3783</v>
      </c>
      <c r="P1278" s="205"/>
      <c r="Q1278" s="205"/>
      <c r="R1278" s="205"/>
      <c r="S1278" s="206"/>
    </row>
    <row r="1279" spans="1:19" ht="29.1" customHeight="1">
      <c r="A1279" s="166">
        <v>1275</v>
      </c>
      <c r="B1279" s="206"/>
      <c r="C1279" s="206"/>
      <c r="D1279" s="206"/>
      <c r="E1279" s="206"/>
      <c r="F1279" s="166" t="s">
        <v>3226</v>
      </c>
      <c r="G1279" s="206" t="s">
        <v>3220</v>
      </c>
      <c r="H1279" s="157" t="s">
        <v>1309</v>
      </c>
      <c r="I1279" s="155" t="s">
        <v>55</v>
      </c>
      <c r="J1279" s="128">
        <v>37</v>
      </c>
      <c r="K1279" s="128">
        <v>37</v>
      </c>
      <c r="L1279" s="128">
        <v>3540</v>
      </c>
      <c r="M1279" s="199">
        <f t="shared" si="19"/>
        <v>130980</v>
      </c>
      <c r="N1279" s="157" t="s">
        <v>3191</v>
      </c>
      <c r="O1279" s="157">
        <v>0</v>
      </c>
      <c r="P1279" s="205"/>
      <c r="Q1279" s="205"/>
      <c r="R1279" s="205"/>
      <c r="S1279" s="206"/>
    </row>
    <row r="1280" spans="1:19" ht="29.1" customHeight="1">
      <c r="A1280" s="166">
        <v>1276</v>
      </c>
      <c r="B1280" s="206"/>
      <c r="C1280" s="206"/>
      <c r="D1280" s="206"/>
      <c r="E1280" s="206"/>
      <c r="F1280" s="166" t="s">
        <v>3226</v>
      </c>
      <c r="G1280" s="206" t="s">
        <v>3220</v>
      </c>
      <c r="H1280" s="157" t="s">
        <v>1306</v>
      </c>
      <c r="I1280" s="155" t="s">
        <v>55</v>
      </c>
      <c r="J1280" s="128">
        <v>143</v>
      </c>
      <c r="K1280" s="128">
        <v>143</v>
      </c>
      <c r="L1280" s="128">
        <v>4640</v>
      </c>
      <c r="M1280" s="199">
        <f t="shared" si="19"/>
        <v>663520</v>
      </c>
      <c r="N1280" s="157" t="s">
        <v>3191</v>
      </c>
      <c r="O1280" s="157">
        <v>0</v>
      </c>
      <c r="P1280" s="205"/>
      <c r="Q1280" s="205"/>
      <c r="R1280" s="205"/>
      <c r="S1280" s="206"/>
    </row>
    <row r="1281" spans="1:19" ht="29.1" customHeight="1">
      <c r="A1281" s="166">
        <v>1277</v>
      </c>
      <c r="B1281" s="206"/>
      <c r="C1281" s="206"/>
      <c r="D1281" s="206"/>
      <c r="E1281" s="206"/>
      <c r="F1281" s="166" t="s">
        <v>3226</v>
      </c>
      <c r="G1281" s="206" t="s">
        <v>3220</v>
      </c>
      <c r="H1281" s="157" t="s">
        <v>1310</v>
      </c>
      <c r="I1281" s="155" t="s">
        <v>55</v>
      </c>
      <c r="J1281" s="128">
        <v>2737</v>
      </c>
      <c r="K1281" s="128">
        <v>274</v>
      </c>
      <c r="L1281" s="128">
        <v>3540</v>
      </c>
      <c r="M1281" s="199">
        <f t="shared" si="19"/>
        <v>969960</v>
      </c>
      <c r="N1281" s="157" t="s">
        <v>2094</v>
      </c>
      <c r="O1281" s="157" t="s">
        <v>3784</v>
      </c>
      <c r="P1281" s="205"/>
      <c r="Q1281" s="205"/>
      <c r="R1281" s="205"/>
      <c r="S1281" s="206"/>
    </row>
    <row r="1282" spans="1:19" ht="29.1" customHeight="1">
      <c r="A1282" s="166">
        <v>1278</v>
      </c>
      <c r="B1282" s="206"/>
      <c r="C1282" s="206"/>
      <c r="D1282" s="206"/>
      <c r="E1282" s="206"/>
      <c r="F1282" s="166" t="s">
        <v>3226</v>
      </c>
      <c r="G1282" s="206" t="s">
        <v>3220</v>
      </c>
      <c r="H1282" s="157" t="s">
        <v>1307</v>
      </c>
      <c r="I1282" s="155" t="s">
        <v>55</v>
      </c>
      <c r="J1282" s="128">
        <v>129</v>
      </c>
      <c r="K1282" s="128">
        <v>129</v>
      </c>
      <c r="L1282" s="128">
        <v>3540</v>
      </c>
      <c r="M1282" s="199">
        <f t="shared" si="19"/>
        <v>456660</v>
      </c>
      <c r="N1282" s="157" t="s">
        <v>3191</v>
      </c>
      <c r="O1282" s="157">
        <v>0</v>
      </c>
      <c r="P1282" s="205"/>
      <c r="Q1282" s="205"/>
      <c r="R1282" s="205"/>
      <c r="S1282" s="206"/>
    </row>
    <row r="1283" spans="1:19" ht="29.1" customHeight="1">
      <c r="A1283" s="166">
        <v>1279</v>
      </c>
      <c r="B1283" s="206"/>
      <c r="C1283" s="206"/>
      <c r="D1283" s="206"/>
      <c r="E1283" s="206"/>
      <c r="F1283" s="166" t="s">
        <v>3226</v>
      </c>
      <c r="G1283" s="206" t="s">
        <v>3220</v>
      </c>
      <c r="H1283" s="157" t="s">
        <v>1308</v>
      </c>
      <c r="I1283" s="155" t="s">
        <v>55</v>
      </c>
      <c r="J1283" s="128">
        <v>892</v>
      </c>
      <c r="K1283" s="128">
        <v>153</v>
      </c>
      <c r="L1283" s="128">
        <v>3540</v>
      </c>
      <c r="M1283" s="199">
        <f t="shared" si="19"/>
        <v>541620</v>
      </c>
      <c r="N1283" s="157" t="s">
        <v>2094</v>
      </c>
      <c r="O1283" s="157" t="s">
        <v>3784</v>
      </c>
      <c r="P1283" s="205"/>
      <c r="Q1283" s="205"/>
      <c r="R1283" s="205"/>
      <c r="S1283" s="206"/>
    </row>
    <row r="1284" spans="1:19" ht="29.1" customHeight="1">
      <c r="A1284" s="166">
        <v>1280</v>
      </c>
      <c r="B1284" s="206"/>
      <c r="C1284" s="206"/>
      <c r="D1284" s="206"/>
      <c r="E1284" s="206"/>
      <c r="F1284" s="166" t="s">
        <v>3226</v>
      </c>
      <c r="G1284" s="206" t="s">
        <v>3220</v>
      </c>
      <c r="H1284" s="157" t="s">
        <v>1305</v>
      </c>
      <c r="I1284" s="155" t="s">
        <v>119</v>
      </c>
      <c r="J1284" s="128">
        <v>132</v>
      </c>
      <c r="K1284" s="128">
        <v>132</v>
      </c>
      <c r="L1284" s="128">
        <v>1020</v>
      </c>
      <c r="M1284" s="199">
        <f t="shared" si="19"/>
        <v>134640</v>
      </c>
      <c r="N1284" s="157" t="s">
        <v>3191</v>
      </c>
      <c r="O1284" s="157">
        <v>0</v>
      </c>
      <c r="P1284" s="205"/>
      <c r="Q1284" s="205"/>
      <c r="R1284" s="205"/>
      <c r="S1284" s="206"/>
    </row>
    <row r="1285" spans="1:19" ht="29.1" customHeight="1">
      <c r="A1285" s="166">
        <v>1281</v>
      </c>
      <c r="B1285" s="206"/>
      <c r="C1285" s="206"/>
      <c r="D1285" s="206"/>
      <c r="E1285" s="206"/>
      <c r="F1285" s="166" t="s">
        <v>3226</v>
      </c>
      <c r="G1285" s="206" t="s">
        <v>3220</v>
      </c>
      <c r="H1285" s="157" t="s">
        <v>1304</v>
      </c>
      <c r="I1285" s="155" t="s">
        <v>54</v>
      </c>
      <c r="J1285" s="128">
        <v>102</v>
      </c>
      <c r="K1285" s="128">
        <v>102</v>
      </c>
      <c r="L1285" s="128">
        <v>4640</v>
      </c>
      <c r="M1285" s="199">
        <f t="shared" ref="M1285:M1303" si="20">K1285*L1285</f>
        <v>473280</v>
      </c>
      <c r="N1285" s="157" t="s">
        <v>3191</v>
      </c>
      <c r="O1285" s="157">
        <v>0</v>
      </c>
      <c r="P1285" s="205"/>
      <c r="Q1285" s="205"/>
      <c r="R1285" s="205"/>
      <c r="S1285" s="206"/>
    </row>
    <row r="1286" spans="1:19" ht="29.1" customHeight="1">
      <c r="A1286" s="166">
        <v>1282</v>
      </c>
      <c r="B1286" s="206"/>
      <c r="C1286" s="206"/>
      <c r="D1286" s="206"/>
      <c r="E1286" s="206"/>
      <c r="F1286" s="166" t="s">
        <v>3226</v>
      </c>
      <c r="G1286" s="206" t="s">
        <v>3220</v>
      </c>
      <c r="H1286" s="157" t="s">
        <v>1303</v>
      </c>
      <c r="I1286" s="155" t="s">
        <v>55</v>
      </c>
      <c r="J1286" s="128">
        <v>2874</v>
      </c>
      <c r="K1286" s="128">
        <v>497</v>
      </c>
      <c r="L1286" s="128">
        <v>3620</v>
      </c>
      <c r="M1286" s="199">
        <f t="shared" si="20"/>
        <v>1799140</v>
      </c>
      <c r="N1286" s="157" t="s">
        <v>2068</v>
      </c>
      <c r="O1286" s="157" t="s">
        <v>2069</v>
      </c>
      <c r="P1286" s="205"/>
      <c r="Q1286" s="205"/>
      <c r="R1286" s="205"/>
      <c r="S1286" s="206"/>
    </row>
    <row r="1287" spans="1:19" ht="29.1" customHeight="1">
      <c r="A1287" s="166">
        <v>1283</v>
      </c>
      <c r="B1287" s="206"/>
      <c r="C1287" s="206"/>
      <c r="D1287" s="206"/>
      <c r="E1287" s="206"/>
      <c r="F1287" s="166" t="s">
        <v>3226</v>
      </c>
      <c r="G1287" s="206" t="s">
        <v>3220</v>
      </c>
      <c r="H1287" s="157" t="s">
        <v>1302</v>
      </c>
      <c r="I1287" s="155" t="s">
        <v>55</v>
      </c>
      <c r="J1287" s="128">
        <v>796</v>
      </c>
      <c r="K1287" s="128">
        <v>796</v>
      </c>
      <c r="L1287" s="128">
        <v>4640</v>
      </c>
      <c r="M1287" s="199">
        <f t="shared" si="20"/>
        <v>3693440</v>
      </c>
      <c r="N1287" s="157" t="s">
        <v>2068</v>
      </c>
      <c r="O1287" s="157" t="s">
        <v>2069</v>
      </c>
      <c r="P1287" s="205"/>
      <c r="Q1287" s="205"/>
      <c r="R1287" s="205"/>
      <c r="S1287" s="206"/>
    </row>
    <row r="1288" spans="1:19" ht="29.1" customHeight="1">
      <c r="A1288" s="166">
        <v>1284</v>
      </c>
      <c r="B1288" s="206"/>
      <c r="C1288" s="206"/>
      <c r="D1288" s="206"/>
      <c r="E1288" s="206"/>
      <c r="F1288" s="166" t="s">
        <v>3226</v>
      </c>
      <c r="G1288" s="206" t="s">
        <v>3220</v>
      </c>
      <c r="H1288" s="157" t="s">
        <v>1217</v>
      </c>
      <c r="I1288" s="155" t="s">
        <v>55</v>
      </c>
      <c r="J1288" s="128">
        <v>100</v>
      </c>
      <c r="K1288" s="128">
        <v>100</v>
      </c>
      <c r="L1288" s="128">
        <v>4560</v>
      </c>
      <c r="M1288" s="199">
        <f t="shared" si="20"/>
        <v>456000</v>
      </c>
      <c r="N1288" s="157" t="s">
        <v>2030</v>
      </c>
      <c r="O1288" s="157" t="s">
        <v>3785</v>
      </c>
      <c r="P1288" s="205"/>
      <c r="Q1288" s="205"/>
      <c r="R1288" s="205"/>
      <c r="S1288" s="206"/>
    </row>
    <row r="1289" spans="1:19" ht="29.1" customHeight="1">
      <c r="A1289" s="166">
        <v>1285</v>
      </c>
      <c r="B1289" s="206"/>
      <c r="C1289" s="206"/>
      <c r="D1289" s="206"/>
      <c r="E1289" s="206"/>
      <c r="F1289" s="166" t="s">
        <v>3226</v>
      </c>
      <c r="G1289" s="206" t="s">
        <v>3220</v>
      </c>
      <c r="H1289" s="157" t="s">
        <v>1220</v>
      </c>
      <c r="I1289" s="155" t="s">
        <v>55</v>
      </c>
      <c r="J1289" s="128">
        <v>138</v>
      </c>
      <c r="K1289" s="128">
        <v>138</v>
      </c>
      <c r="L1289" s="128">
        <v>1020</v>
      </c>
      <c r="M1289" s="199">
        <f t="shared" si="20"/>
        <v>140760</v>
      </c>
      <c r="N1289" s="157" t="s">
        <v>3191</v>
      </c>
      <c r="O1289" s="157">
        <v>0</v>
      </c>
      <c r="P1289" s="205"/>
      <c r="Q1289" s="205"/>
      <c r="R1289" s="205"/>
      <c r="S1289" s="206"/>
    </row>
    <row r="1290" spans="1:19" ht="29.1" customHeight="1">
      <c r="A1290" s="166">
        <v>1286</v>
      </c>
      <c r="B1290" s="206"/>
      <c r="C1290" s="206"/>
      <c r="D1290" s="206"/>
      <c r="E1290" s="206"/>
      <c r="F1290" s="166" t="s">
        <v>3226</v>
      </c>
      <c r="G1290" s="206" t="s">
        <v>3220</v>
      </c>
      <c r="H1290" s="157" t="s">
        <v>1242</v>
      </c>
      <c r="I1290" s="155" t="s">
        <v>55</v>
      </c>
      <c r="J1290" s="128">
        <v>132</v>
      </c>
      <c r="K1290" s="128">
        <v>132</v>
      </c>
      <c r="L1290" s="128">
        <v>3100</v>
      </c>
      <c r="M1290" s="199">
        <f t="shared" si="20"/>
        <v>409200</v>
      </c>
      <c r="N1290" s="157" t="s">
        <v>2068</v>
      </c>
      <c r="O1290" s="157" t="s">
        <v>2069</v>
      </c>
      <c r="P1290" s="205"/>
      <c r="Q1290" s="205"/>
      <c r="R1290" s="205"/>
      <c r="S1290" s="206"/>
    </row>
    <row r="1291" spans="1:19" ht="29.1" customHeight="1">
      <c r="A1291" s="166">
        <v>1287</v>
      </c>
      <c r="B1291" s="206"/>
      <c r="C1291" s="206"/>
      <c r="D1291" s="206"/>
      <c r="E1291" s="206"/>
      <c r="F1291" s="166" t="s">
        <v>3226</v>
      </c>
      <c r="G1291" s="206" t="s">
        <v>3220</v>
      </c>
      <c r="H1291" s="157" t="s">
        <v>1243</v>
      </c>
      <c r="I1291" s="155" t="s">
        <v>55</v>
      </c>
      <c r="J1291" s="128">
        <v>916</v>
      </c>
      <c r="K1291" s="128">
        <v>438</v>
      </c>
      <c r="L1291" s="128">
        <v>4760</v>
      </c>
      <c r="M1291" s="199">
        <f t="shared" si="20"/>
        <v>2084880</v>
      </c>
      <c r="N1291" s="157" t="s">
        <v>2068</v>
      </c>
      <c r="O1291" s="157" t="s">
        <v>2069</v>
      </c>
      <c r="P1291" s="205"/>
      <c r="Q1291" s="205"/>
      <c r="R1291" s="205"/>
      <c r="S1291" s="206"/>
    </row>
    <row r="1292" spans="1:19" ht="29.1" customHeight="1">
      <c r="A1292" s="166">
        <v>1288</v>
      </c>
      <c r="B1292" s="206"/>
      <c r="C1292" s="206"/>
      <c r="D1292" s="206"/>
      <c r="E1292" s="206"/>
      <c r="F1292" s="166" t="s">
        <v>3226</v>
      </c>
      <c r="G1292" s="206" t="s">
        <v>3220</v>
      </c>
      <c r="H1292" s="157" t="s">
        <v>1301</v>
      </c>
      <c r="I1292" s="155" t="s">
        <v>55</v>
      </c>
      <c r="J1292" s="128">
        <v>3</v>
      </c>
      <c r="K1292" s="128">
        <v>3</v>
      </c>
      <c r="L1292" s="128">
        <v>1180</v>
      </c>
      <c r="M1292" s="199">
        <f t="shared" si="20"/>
        <v>3540</v>
      </c>
      <c r="N1292" s="157" t="s">
        <v>3191</v>
      </c>
      <c r="O1292" s="157">
        <v>0</v>
      </c>
      <c r="P1292" s="205"/>
      <c r="Q1292" s="205"/>
      <c r="R1292" s="205"/>
      <c r="S1292" s="206"/>
    </row>
    <row r="1293" spans="1:19" ht="29.1" customHeight="1">
      <c r="A1293" s="166">
        <v>1289</v>
      </c>
      <c r="B1293" s="206"/>
      <c r="C1293" s="206"/>
      <c r="D1293" s="206"/>
      <c r="E1293" s="206"/>
      <c r="F1293" s="166" t="s">
        <v>3226</v>
      </c>
      <c r="G1293" s="206" t="s">
        <v>3220</v>
      </c>
      <c r="H1293" s="157" t="s">
        <v>1140</v>
      </c>
      <c r="I1293" s="155" t="s">
        <v>54</v>
      </c>
      <c r="J1293" s="128">
        <v>162</v>
      </c>
      <c r="K1293" s="128">
        <v>162</v>
      </c>
      <c r="L1293" s="128">
        <v>1080</v>
      </c>
      <c r="M1293" s="199">
        <f t="shared" si="20"/>
        <v>174960</v>
      </c>
      <c r="N1293" s="157" t="s">
        <v>3191</v>
      </c>
      <c r="O1293" s="157">
        <v>0</v>
      </c>
      <c r="P1293" s="205"/>
      <c r="Q1293" s="205"/>
      <c r="R1293" s="205"/>
      <c r="S1293" s="206"/>
    </row>
    <row r="1294" spans="1:19" ht="29.1" customHeight="1">
      <c r="A1294" s="166">
        <v>1290</v>
      </c>
      <c r="B1294" s="206"/>
      <c r="C1294" s="206"/>
      <c r="D1294" s="206"/>
      <c r="E1294" s="206"/>
      <c r="F1294" s="166" t="s">
        <v>3226</v>
      </c>
      <c r="G1294" s="206" t="s">
        <v>3220</v>
      </c>
      <c r="H1294" s="157" t="s">
        <v>1248</v>
      </c>
      <c r="I1294" s="155" t="s">
        <v>54</v>
      </c>
      <c r="J1294" s="128">
        <v>2023</v>
      </c>
      <c r="K1294" s="128">
        <v>407</v>
      </c>
      <c r="L1294" s="128">
        <v>3430</v>
      </c>
      <c r="M1294" s="199">
        <f t="shared" si="20"/>
        <v>1396010</v>
      </c>
      <c r="N1294" s="157" t="s">
        <v>2072</v>
      </c>
      <c r="O1294" s="157" t="s">
        <v>2073</v>
      </c>
      <c r="P1294" s="205"/>
      <c r="Q1294" s="205"/>
      <c r="R1294" s="205"/>
      <c r="S1294" s="206"/>
    </row>
    <row r="1295" spans="1:19" ht="29.1" customHeight="1">
      <c r="A1295" s="166">
        <v>1291</v>
      </c>
      <c r="B1295" s="206"/>
      <c r="C1295" s="206"/>
      <c r="D1295" s="206"/>
      <c r="E1295" s="206"/>
      <c r="F1295" s="166" t="s">
        <v>3226</v>
      </c>
      <c r="G1295" s="206" t="s">
        <v>3220</v>
      </c>
      <c r="H1295" s="157" t="s">
        <v>1249</v>
      </c>
      <c r="I1295" s="155" t="s">
        <v>326</v>
      </c>
      <c r="J1295" s="128">
        <v>304</v>
      </c>
      <c r="K1295" s="128">
        <v>68</v>
      </c>
      <c r="L1295" s="128">
        <v>306</v>
      </c>
      <c r="M1295" s="199">
        <f t="shared" si="20"/>
        <v>20808</v>
      </c>
      <c r="N1295" s="157" t="s">
        <v>2072</v>
      </c>
      <c r="O1295" s="157" t="s">
        <v>2073</v>
      </c>
      <c r="P1295" s="205"/>
      <c r="Q1295" s="205"/>
      <c r="R1295" s="205"/>
      <c r="S1295" s="206"/>
    </row>
    <row r="1296" spans="1:19" ht="29.1" customHeight="1">
      <c r="A1296" s="166">
        <v>1292</v>
      </c>
      <c r="B1296" s="206"/>
      <c r="C1296" s="206"/>
      <c r="D1296" s="206"/>
      <c r="E1296" s="206"/>
      <c r="F1296" s="166" t="s">
        <v>3226</v>
      </c>
      <c r="G1296" s="206" t="s">
        <v>3220</v>
      </c>
      <c r="H1296" s="157" t="s">
        <v>1245</v>
      </c>
      <c r="I1296" s="155" t="s">
        <v>54</v>
      </c>
      <c r="J1296" s="128">
        <v>530</v>
      </c>
      <c r="K1296" s="128">
        <v>495</v>
      </c>
      <c r="L1296" s="128">
        <v>3430</v>
      </c>
      <c r="M1296" s="199">
        <f t="shared" si="20"/>
        <v>1697850</v>
      </c>
      <c r="N1296" s="157" t="s">
        <v>2020</v>
      </c>
      <c r="O1296" s="157" t="s">
        <v>2021</v>
      </c>
      <c r="P1296" s="205"/>
      <c r="Q1296" s="205"/>
      <c r="R1296" s="205"/>
      <c r="S1296" s="206"/>
    </row>
    <row r="1297" spans="1:19" ht="29.1" customHeight="1">
      <c r="A1297" s="166">
        <v>1293</v>
      </c>
      <c r="B1297" s="206"/>
      <c r="C1297" s="206"/>
      <c r="D1297" s="206"/>
      <c r="E1297" s="206"/>
      <c r="F1297" s="166" t="s">
        <v>3226</v>
      </c>
      <c r="G1297" s="206" t="s">
        <v>3220</v>
      </c>
      <c r="H1297" s="157" t="s">
        <v>1398</v>
      </c>
      <c r="I1297" s="155" t="s">
        <v>119</v>
      </c>
      <c r="J1297" s="128">
        <v>240</v>
      </c>
      <c r="K1297" s="128">
        <v>240</v>
      </c>
      <c r="L1297" s="128">
        <v>1350</v>
      </c>
      <c r="M1297" s="199">
        <f t="shared" si="20"/>
        <v>324000</v>
      </c>
      <c r="N1297" s="157" t="s">
        <v>1821</v>
      </c>
      <c r="O1297" s="157">
        <v>0</v>
      </c>
      <c r="P1297" s="205"/>
      <c r="Q1297" s="205"/>
      <c r="R1297" s="205"/>
      <c r="S1297" s="206"/>
    </row>
    <row r="1298" spans="1:19" ht="29.1" customHeight="1">
      <c r="A1298" s="166">
        <v>1294</v>
      </c>
      <c r="B1298" s="206"/>
      <c r="C1298" s="206"/>
      <c r="D1298" s="206"/>
      <c r="E1298" s="206"/>
      <c r="F1298" s="166" t="s">
        <v>3226</v>
      </c>
      <c r="G1298" s="206" t="s">
        <v>3220</v>
      </c>
      <c r="H1298" s="157" t="s">
        <v>1319</v>
      </c>
      <c r="I1298" s="155" t="s">
        <v>119</v>
      </c>
      <c r="J1298" s="128">
        <v>364</v>
      </c>
      <c r="K1298" s="128">
        <v>10</v>
      </c>
      <c r="L1298" s="128">
        <v>1410</v>
      </c>
      <c r="M1298" s="199">
        <f t="shared" si="20"/>
        <v>14100</v>
      </c>
      <c r="N1298" s="157" t="s">
        <v>2102</v>
      </c>
      <c r="O1298" s="157" t="s">
        <v>3766</v>
      </c>
      <c r="P1298" s="205"/>
      <c r="Q1298" s="205"/>
      <c r="R1298" s="205"/>
      <c r="S1298" s="206"/>
    </row>
    <row r="1299" spans="1:19" ht="29.1" customHeight="1">
      <c r="A1299" s="166">
        <v>1295</v>
      </c>
      <c r="B1299" s="206"/>
      <c r="C1299" s="206"/>
      <c r="D1299" s="206"/>
      <c r="E1299" s="206"/>
      <c r="F1299" s="166" t="s">
        <v>3226</v>
      </c>
      <c r="G1299" s="206" t="s">
        <v>3220</v>
      </c>
      <c r="H1299" s="157" t="s">
        <v>1318</v>
      </c>
      <c r="I1299" s="155" t="s">
        <v>119</v>
      </c>
      <c r="J1299" s="128">
        <v>698</v>
      </c>
      <c r="K1299" s="128">
        <v>56</v>
      </c>
      <c r="L1299" s="128">
        <v>1410</v>
      </c>
      <c r="M1299" s="199">
        <f t="shared" si="20"/>
        <v>78960</v>
      </c>
      <c r="N1299" s="157" t="s">
        <v>1820</v>
      </c>
      <c r="O1299" s="157">
        <v>0</v>
      </c>
      <c r="P1299" s="205"/>
      <c r="Q1299" s="205"/>
      <c r="R1299" s="205"/>
      <c r="S1299" s="206"/>
    </row>
    <row r="1300" spans="1:19" ht="29.1" customHeight="1">
      <c r="A1300" s="166">
        <v>1296</v>
      </c>
      <c r="B1300" s="206"/>
      <c r="C1300" s="206"/>
      <c r="D1300" s="206"/>
      <c r="E1300" s="206"/>
      <c r="F1300" s="166" t="s">
        <v>3226</v>
      </c>
      <c r="G1300" s="206" t="s">
        <v>3220</v>
      </c>
      <c r="H1300" s="157" t="s">
        <v>1317</v>
      </c>
      <c r="I1300" s="155" t="s">
        <v>109</v>
      </c>
      <c r="J1300" s="128">
        <v>476</v>
      </c>
      <c r="K1300" s="128">
        <v>300</v>
      </c>
      <c r="L1300" s="128">
        <v>4710</v>
      </c>
      <c r="M1300" s="199">
        <f t="shared" si="20"/>
        <v>1413000</v>
      </c>
      <c r="N1300" s="157" t="s">
        <v>1820</v>
      </c>
      <c r="O1300" s="157">
        <v>0</v>
      </c>
      <c r="P1300" s="205"/>
      <c r="Q1300" s="205"/>
      <c r="R1300" s="205"/>
      <c r="S1300" s="206"/>
    </row>
    <row r="1301" spans="1:19" ht="29.1" customHeight="1">
      <c r="A1301" s="166">
        <v>1297</v>
      </c>
      <c r="B1301" s="206"/>
      <c r="C1301" s="206"/>
      <c r="D1301" s="206"/>
      <c r="E1301" s="206"/>
      <c r="F1301" s="166" t="s">
        <v>3226</v>
      </c>
      <c r="G1301" s="206" t="s">
        <v>3220</v>
      </c>
      <c r="H1301" s="157" t="s">
        <v>1397</v>
      </c>
      <c r="I1301" s="155" t="s">
        <v>119</v>
      </c>
      <c r="J1301" s="128">
        <v>670</v>
      </c>
      <c r="K1301" s="128">
        <v>173</v>
      </c>
      <c r="L1301" s="128">
        <v>1020</v>
      </c>
      <c r="M1301" s="199">
        <f t="shared" si="20"/>
        <v>176460</v>
      </c>
      <c r="N1301" s="157" t="s">
        <v>1821</v>
      </c>
      <c r="O1301" s="157">
        <v>0</v>
      </c>
      <c r="P1301" s="205"/>
      <c r="Q1301" s="205"/>
      <c r="R1301" s="205"/>
      <c r="S1301" s="206"/>
    </row>
    <row r="1302" spans="1:19" ht="29.1" customHeight="1">
      <c r="A1302" s="166">
        <v>1298</v>
      </c>
      <c r="B1302" s="206"/>
      <c r="C1302" s="206"/>
      <c r="D1302" s="206"/>
      <c r="E1302" s="206"/>
      <c r="F1302" s="166" t="s">
        <v>3226</v>
      </c>
      <c r="G1302" s="206" t="s">
        <v>3220</v>
      </c>
      <c r="H1302" s="157" t="s">
        <v>1367</v>
      </c>
      <c r="I1302" s="155" t="s">
        <v>736</v>
      </c>
      <c r="J1302" s="128">
        <v>105</v>
      </c>
      <c r="K1302" s="128">
        <v>105</v>
      </c>
      <c r="L1302" s="128">
        <v>5870</v>
      </c>
      <c r="M1302" s="199">
        <f t="shared" si="20"/>
        <v>616350</v>
      </c>
      <c r="N1302" s="157" t="s">
        <v>1812</v>
      </c>
      <c r="O1302" s="157" t="s">
        <v>2093</v>
      </c>
      <c r="P1302" s="205"/>
      <c r="Q1302" s="205"/>
      <c r="R1302" s="205"/>
      <c r="S1302" s="206"/>
    </row>
    <row r="1303" spans="1:19" ht="29.1" customHeight="1">
      <c r="A1303" s="166">
        <v>1299</v>
      </c>
      <c r="B1303" s="206"/>
      <c r="C1303" s="206"/>
      <c r="D1303" s="206"/>
      <c r="E1303" s="206"/>
      <c r="F1303" s="166" t="s">
        <v>3226</v>
      </c>
      <c r="G1303" s="206" t="s">
        <v>3220</v>
      </c>
      <c r="H1303" s="157" t="s">
        <v>1392</v>
      </c>
      <c r="I1303" s="155" t="s">
        <v>166</v>
      </c>
      <c r="J1303" s="128">
        <v>403</v>
      </c>
      <c r="K1303" s="128">
        <v>28</v>
      </c>
      <c r="L1303" s="128">
        <v>1410</v>
      </c>
      <c r="M1303" s="199">
        <f t="shared" si="20"/>
        <v>39480</v>
      </c>
      <c r="N1303" s="157" t="s">
        <v>1821</v>
      </c>
      <c r="O1303" s="157">
        <v>0</v>
      </c>
      <c r="P1303" s="205"/>
      <c r="Q1303" s="205"/>
      <c r="R1303" s="205"/>
      <c r="S1303" s="206"/>
    </row>
    <row r="1304" spans="1:19" ht="29.1" customHeight="1">
      <c r="A1304" s="166">
        <v>1300</v>
      </c>
      <c r="B1304" s="206"/>
      <c r="C1304" s="206"/>
      <c r="D1304" s="206"/>
      <c r="E1304" s="206"/>
      <c r="F1304" s="166" t="s">
        <v>3226</v>
      </c>
      <c r="G1304" s="206" t="s">
        <v>3220</v>
      </c>
      <c r="H1304" s="157" t="s">
        <v>2931</v>
      </c>
      <c r="I1304" s="155" t="s">
        <v>55</v>
      </c>
      <c r="J1304" s="128">
        <v>59</v>
      </c>
      <c r="K1304" s="128">
        <v>30</v>
      </c>
      <c r="L1304" s="128">
        <v>1410</v>
      </c>
      <c r="M1304" s="199">
        <v>42300</v>
      </c>
      <c r="N1304" s="157" t="s">
        <v>3191</v>
      </c>
      <c r="O1304" s="157"/>
      <c r="P1304" s="205"/>
      <c r="Q1304" s="205"/>
      <c r="R1304" s="205"/>
      <c r="S1304" s="206"/>
    </row>
    <row r="1305" spans="1:19" ht="29.1" customHeight="1">
      <c r="A1305" s="166">
        <v>1301</v>
      </c>
      <c r="B1305" s="206"/>
      <c r="C1305" s="206"/>
      <c r="D1305" s="206"/>
      <c r="E1305" s="206"/>
      <c r="F1305" s="166" t="s">
        <v>3226</v>
      </c>
      <c r="G1305" s="206" t="s">
        <v>3220</v>
      </c>
      <c r="H1305" s="157" t="s">
        <v>1391</v>
      </c>
      <c r="I1305" s="155" t="s">
        <v>166</v>
      </c>
      <c r="J1305" s="128">
        <v>358</v>
      </c>
      <c r="K1305" s="128">
        <v>108</v>
      </c>
      <c r="L1305" s="128">
        <v>1410</v>
      </c>
      <c r="M1305" s="199">
        <f t="shared" ref="M1305:M1368" si="21">K1305*L1305</f>
        <v>152280</v>
      </c>
      <c r="N1305" s="157" t="s">
        <v>1821</v>
      </c>
      <c r="O1305" s="157">
        <v>0</v>
      </c>
      <c r="P1305" s="205"/>
      <c r="Q1305" s="205"/>
      <c r="R1305" s="205"/>
      <c r="S1305" s="206"/>
    </row>
    <row r="1306" spans="1:19" ht="29.1" customHeight="1">
      <c r="A1306" s="166">
        <v>1302</v>
      </c>
      <c r="B1306" s="206"/>
      <c r="C1306" s="206"/>
      <c r="D1306" s="206"/>
      <c r="E1306" s="206"/>
      <c r="F1306" s="166" t="s">
        <v>3226</v>
      </c>
      <c r="G1306" s="206" t="s">
        <v>3220</v>
      </c>
      <c r="H1306" s="157" t="s">
        <v>1361</v>
      </c>
      <c r="I1306" s="155" t="s">
        <v>55</v>
      </c>
      <c r="J1306" s="128">
        <v>2122</v>
      </c>
      <c r="K1306" s="128">
        <v>352</v>
      </c>
      <c r="L1306" s="128">
        <v>1410</v>
      </c>
      <c r="M1306" s="199">
        <f t="shared" si="21"/>
        <v>496320</v>
      </c>
      <c r="N1306" s="157" t="s">
        <v>3191</v>
      </c>
      <c r="O1306" s="157">
        <v>0</v>
      </c>
      <c r="P1306" s="205"/>
      <c r="Q1306" s="205"/>
      <c r="R1306" s="205"/>
      <c r="S1306" s="206"/>
    </row>
    <row r="1307" spans="1:19" ht="29.1" customHeight="1">
      <c r="A1307" s="166">
        <v>1303</v>
      </c>
      <c r="B1307" s="206"/>
      <c r="C1307" s="206"/>
      <c r="D1307" s="206"/>
      <c r="E1307" s="206"/>
      <c r="F1307" s="166" t="s">
        <v>3226</v>
      </c>
      <c r="G1307" s="206" t="s">
        <v>3220</v>
      </c>
      <c r="H1307" s="157" t="s">
        <v>1360</v>
      </c>
      <c r="I1307" s="155" t="s">
        <v>55</v>
      </c>
      <c r="J1307" s="128">
        <v>1573</v>
      </c>
      <c r="K1307" s="128">
        <v>1558</v>
      </c>
      <c r="L1307" s="128">
        <v>5290</v>
      </c>
      <c r="M1307" s="199">
        <f t="shared" si="21"/>
        <v>8241820</v>
      </c>
      <c r="N1307" s="157" t="s">
        <v>2043</v>
      </c>
      <c r="O1307" s="157" t="s">
        <v>3779</v>
      </c>
      <c r="P1307" s="205"/>
      <c r="Q1307" s="205"/>
      <c r="R1307" s="205"/>
      <c r="S1307" s="206"/>
    </row>
    <row r="1308" spans="1:19" ht="29.1" customHeight="1">
      <c r="A1308" s="166">
        <v>1304</v>
      </c>
      <c r="B1308" s="206"/>
      <c r="C1308" s="206"/>
      <c r="D1308" s="206"/>
      <c r="E1308" s="206"/>
      <c r="F1308" s="166" t="s">
        <v>3226</v>
      </c>
      <c r="G1308" s="206" t="s">
        <v>3220</v>
      </c>
      <c r="H1308" s="157" t="s">
        <v>1390</v>
      </c>
      <c r="I1308" s="155" t="s">
        <v>166</v>
      </c>
      <c r="J1308" s="128">
        <v>150</v>
      </c>
      <c r="K1308" s="128">
        <v>40</v>
      </c>
      <c r="L1308" s="128">
        <v>1350</v>
      </c>
      <c r="M1308" s="199">
        <f t="shared" si="21"/>
        <v>54000</v>
      </c>
      <c r="N1308" s="157" t="s">
        <v>1821</v>
      </c>
      <c r="O1308" s="157">
        <v>0</v>
      </c>
      <c r="P1308" s="205"/>
      <c r="Q1308" s="205"/>
      <c r="R1308" s="205"/>
      <c r="S1308" s="206"/>
    </row>
    <row r="1309" spans="1:19" ht="29.1" customHeight="1">
      <c r="A1309" s="166">
        <v>1305</v>
      </c>
      <c r="B1309" s="206"/>
      <c r="C1309" s="206"/>
      <c r="D1309" s="206"/>
      <c r="E1309" s="206"/>
      <c r="F1309" s="166" t="s">
        <v>3226</v>
      </c>
      <c r="G1309" s="206" t="s">
        <v>3220</v>
      </c>
      <c r="H1309" s="157" t="s">
        <v>1356</v>
      </c>
      <c r="I1309" s="155" t="s">
        <v>55</v>
      </c>
      <c r="J1309" s="128">
        <v>274</v>
      </c>
      <c r="K1309" s="128">
        <v>120</v>
      </c>
      <c r="L1309" s="128">
        <v>1350</v>
      </c>
      <c r="M1309" s="199">
        <f t="shared" si="21"/>
        <v>162000</v>
      </c>
      <c r="N1309" s="157" t="s">
        <v>2119</v>
      </c>
      <c r="O1309" s="157" t="s">
        <v>2120</v>
      </c>
      <c r="P1309" s="205"/>
      <c r="Q1309" s="205"/>
      <c r="R1309" s="205"/>
      <c r="S1309" s="206"/>
    </row>
    <row r="1310" spans="1:19" ht="29.1" customHeight="1">
      <c r="A1310" s="166">
        <v>1306</v>
      </c>
      <c r="B1310" s="206"/>
      <c r="C1310" s="206"/>
      <c r="D1310" s="206"/>
      <c r="E1310" s="206"/>
      <c r="F1310" s="166" t="s">
        <v>3226</v>
      </c>
      <c r="G1310" s="206" t="s">
        <v>3220</v>
      </c>
      <c r="H1310" s="157" t="s">
        <v>1402</v>
      </c>
      <c r="I1310" s="155" t="s">
        <v>119</v>
      </c>
      <c r="J1310" s="128">
        <v>202</v>
      </c>
      <c r="K1310" s="128">
        <v>98</v>
      </c>
      <c r="L1310" s="128">
        <v>1350</v>
      </c>
      <c r="M1310" s="199">
        <f t="shared" si="21"/>
        <v>132300</v>
      </c>
      <c r="N1310" s="157" t="s">
        <v>1821</v>
      </c>
      <c r="O1310" s="157">
        <v>0</v>
      </c>
      <c r="P1310" s="205"/>
      <c r="Q1310" s="205"/>
      <c r="R1310" s="205"/>
      <c r="S1310" s="206"/>
    </row>
    <row r="1311" spans="1:19" ht="29.1" customHeight="1">
      <c r="A1311" s="166">
        <v>1307</v>
      </c>
      <c r="B1311" s="206"/>
      <c r="C1311" s="206"/>
      <c r="D1311" s="206"/>
      <c r="E1311" s="206"/>
      <c r="F1311" s="166" t="s">
        <v>3226</v>
      </c>
      <c r="G1311" s="206" t="s">
        <v>3220</v>
      </c>
      <c r="H1311" s="157" t="s">
        <v>1389</v>
      </c>
      <c r="I1311" s="155" t="s">
        <v>166</v>
      </c>
      <c r="J1311" s="128">
        <v>188</v>
      </c>
      <c r="K1311" s="128">
        <v>108</v>
      </c>
      <c r="L1311" s="128">
        <v>1350</v>
      </c>
      <c r="M1311" s="199">
        <f t="shared" si="21"/>
        <v>145800</v>
      </c>
      <c r="N1311" s="157" t="s">
        <v>1821</v>
      </c>
      <c r="O1311" s="157">
        <v>0</v>
      </c>
      <c r="P1311" s="205"/>
      <c r="Q1311" s="205"/>
      <c r="R1311" s="205"/>
      <c r="S1311" s="206"/>
    </row>
    <row r="1312" spans="1:19" ht="29.1" customHeight="1">
      <c r="A1312" s="166">
        <v>1308</v>
      </c>
      <c r="B1312" s="206"/>
      <c r="C1312" s="206"/>
      <c r="D1312" s="206"/>
      <c r="E1312" s="206"/>
      <c r="F1312" s="166" t="s">
        <v>3226</v>
      </c>
      <c r="G1312" s="206" t="s">
        <v>3220</v>
      </c>
      <c r="H1312" s="157" t="s">
        <v>1357</v>
      </c>
      <c r="I1312" s="155" t="s">
        <v>736</v>
      </c>
      <c r="J1312" s="128">
        <v>178</v>
      </c>
      <c r="K1312" s="128">
        <v>131</v>
      </c>
      <c r="L1312" s="128">
        <v>1180</v>
      </c>
      <c r="M1312" s="199">
        <f t="shared" si="21"/>
        <v>154580</v>
      </c>
      <c r="N1312" s="157" t="s">
        <v>3191</v>
      </c>
      <c r="O1312" s="157">
        <v>0</v>
      </c>
      <c r="P1312" s="205"/>
      <c r="Q1312" s="205"/>
      <c r="R1312" s="205"/>
      <c r="S1312" s="206"/>
    </row>
    <row r="1313" spans="1:19" ht="29.1" customHeight="1">
      <c r="A1313" s="166">
        <v>1309</v>
      </c>
      <c r="B1313" s="206"/>
      <c r="C1313" s="206"/>
      <c r="D1313" s="206"/>
      <c r="E1313" s="206"/>
      <c r="F1313" s="166" t="s">
        <v>3226</v>
      </c>
      <c r="G1313" s="206" t="s">
        <v>3220</v>
      </c>
      <c r="H1313" s="157" t="s">
        <v>1358</v>
      </c>
      <c r="I1313" s="155" t="s">
        <v>736</v>
      </c>
      <c r="J1313" s="128">
        <v>117</v>
      </c>
      <c r="K1313" s="128">
        <v>102</v>
      </c>
      <c r="L1313" s="128">
        <v>4150</v>
      </c>
      <c r="M1313" s="199">
        <f t="shared" si="21"/>
        <v>423300</v>
      </c>
      <c r="N1313" s="157" t="s">
        <v>1812</v>
      </c>
      <c r="O1313" s="157" t="s">
        <v>2093</v>
      </c>
      <c r="P1313" s="205"/>
      <c r="Q1313" s="205"/>
      <c r="R1313" s="205"/>
      <c r="S1313" s="206"/>
    </row>
    <row r="1314" spans="1:19" ht="29.1" customHeight="1">
      <c r="A1314" s="166">
        <v>1310</v>
      </c>
      <c r="B1314" s="206"/>
      <c r="C1314" s="206"/>
      <c r="D1314" s="206"/>
      <c r="E1314" s="206"/>
      <c r="F1314" s="166" t="s">
        <v>3226</v>
      </c>
      <c r="G1314" s="206" t="s">
        <v>3220</v>
      </c>
      <c r="H1314" s="157" t="s">
        <v>1316</v>
      </c>
      <c r="I1314" s="155" t="s">
        <v>55</v>
      </c>
      <c r="J1314" s="128">
        <v>295</v>
      </c>
      <c r="K1314" s="128">
        <v>147</v>
      </c>
      <c r="L1314" s="128">
        <v>1180</v>
      </c>
      <c r="M1314" s="199">
        <f t="shared" si="21"/>
        <v>173460</v>
      </c>
      <c r="N1314" s="157" t="s">
        <v>3191</v>
      </c>
      <c r="O1314" s="157">
        <v>0</v>
      </c>
      <c r="P1314" s="205"/>
      <c r="Q1314" s="205"/>
      <c r="R1314" s="205"/>
      <c r="S1314" s="206"/>
    </row>
    <row r="1315" spans="1:19" ht="29.1" customHeight="1">
      <c r="A1315" s="166">
        <v>1311</v>
      </c>
      <c r="B1315" s="206"/>
      <c r="C1315" s="206"/>
      <c r="D1315" s="206"/>
      <c r="E1315" s="206"/>
      <c r="F1315" s="166" t="s">
        <v>3226</v>
      </c>
      <c r="G1315" s="206" t="s">
        <v>3220</v>
      </c>
      <c r="H1315" s="157" t="s">
        <v>697</v>
      </c>
      <c r="I1315" s="155" t="s">
        <v>119</v>
      </c>
      <c r="J1315" s="128">
        <v>248</v>
      </c>
      <c r="K1315" s="128">
        <v>248</v>
      </c>
      <c r="L1315" s="128">
        <v>1020</v>
      </c>
      <c r="M1315" s="199">
        <f t="shared" si="21"/>
        <v>252960</v>
      </c>
      <c r="N1315" s="157" t="s">
        <v>3191</v>
      </c>
      <c r="O1315" s="157">
        <v>0</v>
      </c>
      <c r="P1315" s="205"/>
      <c r="Q1315" s="205"/>
      <c r="R1315" s="205"/>
      <c r="S1315" s="206"/>
    </row>
    <row r="1316" spans="1:19" ht="29.1" customHeight="1">
      <c r="A1316" s="166">
        <v>1312</v>
      </c>
      <c r="B1316" s="206"/>
      <c r="C1316" s="206"/>
      <c r="D1316" s="206"/>
      <c r="E1316" s="206"/>
      <c r="F1316" s="166" t="s">
        <v>3226</v>
      </c>
      <c r="G1316" s="206" t="s">
        <v>3220</v>
      </c>
      <c r="H1316" s="157" t="s">
        <v>1212</v>
      </c>
      <c r="I1316" s="155" t="s">
        <v>119</v>
      </c>
      <c r="J1316" s="128">
        <v>185</v>
      </c>
      <c r="K1316" s="128">
        <v>37</v>
      </c>
      <c r="L1316" s="128">
        <v>1020</v>
      </c>
      <c r="M1316" s="199">
        <f t="shared" si="21"/>
        <v>37740</v>
      </c>
      <c r="N1316" s="157" t="s">
        <v>2027</v>
      </c>
      <c r="O1316" s="157" t="s">
        <v>3779</v>
      </c>
      <c r="P1316" s="205"/>
      <c r="Q1316" s="205"/>
      <c r="R1316" s="205"/>
      <c r="S1316" s="206"/>
    </row>
    <row r="1317" spans="1:19" ht="29.1" customHeight="1">
      <c r="A1317" s="166">
        <v>1313</v>
      </c>
      <c r="B1317" s="206"/>
      <c r="C1317" s="206"/>
      <c r="D1317" s="206"/>
      <c r="E1317" s="206"/>
      <c r="F1317" s="166" t="s">
        <v>3226</v>
      </c>
      <c r="G1317" s="206" t="s">
        <v>3220</v>
      </c>
      <c r="H1317" s="157" t="s">
        <v>1213</v>
      </c>
      <c r="I1317" s="155" t="s">
        <v>54</v>
      </c>
      <c r="J1317" s="128">
        <v>1040</v>
      </c>
      <c r="K1317" s="128">
        <v>2</v>
      </c>
      <c r="L1317" s="128">
        <v>112</v>
      </c>
      <c r="M1317" s="199">
        <f t="shared" si="21"/>
        <v>224</v>
      </c>
      <c r="N1317" s="157" t="s">
        <v>3191</v>
      </c>
      <c r="O1317" s="157">
        <v>0</v>
      </c>
      <c r="P1317" s="205"/>
      <c r="Q1317" s="205"/>
      <c r="R1317" s="205"/>
      <c r="S1317" s="206"/>
    </row>
    <row r="1318" spans="1:19" ht="29.1" customHeight="1">
      <c r="A1318" s="166">
        <v>1314</v>
      </c>
      <c r="B1318" s="206"/>
      <c r="C1318" s="206"/>
      <c r="D1318" s="206"/>
      <c r="E1318" s="206"/>
      <c r="F1318" s="166" t="s">
        <v>3226</v>
      </c>
      <c r="G1318" s="206" t="s">
        <v>3220</v>
      </c>
      <c r="H1318" s="157" t="s">
        <v>1215</v>
      </c>
      <c r="I1318" s="155" t="s">
        <v>109</v>
      </c>
      <c r="J1318" s="128">
        <v>916</v>
      </c>
      <c r="K1318" s="128">
        <v>210</v>
      </c>
      <c r="L1318" s="128">
        <v>1120</v>
      </c>
      <c r="M1318" s="199">
        <f t="shared" si="21"/>
        <v>235200</v>
      </c>
      <c r="N1318" s="157" t="s">
        <v>3191</v>
      </c>
      <c r="O1318" s="157">
        <v>0</v>
      </c>
      <c r="P1318" s="205"/>
      <c r="Q1318" s="205"/>
      <c r="R1318" s="205"/>
      <c r="S1318" s="206"/>
    </row>
    <row r="1319" spans="1:19" ht="29.1" customHeight="1">
      <c r="A1319" s="166">
        <v>1315</v>
      </c>
      <c r="B1319" s="206"/>
      <c r="C1319" s="206"/>
      <c r="D1319" s="206"/>
      <c r="E1319" s="206"/>
      <c r="F1319" s="166" t="s">
        <v>3226</v>
      </c>
      <c r="G1319" s="206" t="s">
        <v>3220</v>
      </c>
      <c r="H1319" s="157" t="s">
        <v>1216</v>
      </c>
      <c r="I1319" s="155" t="s">
        <v>119</v>
      </c>
      <c r="J1319" s="128">
        <v>107</v>
      </c>
      <c r="K1319" s="128">
        <v>107</v>
      </c>
      <c r="L1319" s="128">
        <v>363</v>
      </c>
      <c r="M1319" s="199">
        <f t="shared" si="21"/>
        <v>38841</v>
      </c>
      <c r="N1319" s="157" t="s">
        <v>2028</v>
      </c>
      <c r="O1319" s="157" t="s">
        <v>2029</v>
      </c>
      <c r="P1319" s="205"/>
      <c r="Q1319" s="205"/>
      <c r="R1319" s="205"/>
      <c r="S1319" s="206"/>
    </row>
    <row r="1320" spans="1:19" ht="29.1" customHeight="1">
      <c r="A1320" s="166">
        <v>1316</v>
      </c>
      <c r="B1320" s="206"/>
      <c r="C1320" s="206"/>
      <c r="D1320" s="206"/>
      <c r="E1320" s="206"/>
      <c r="F1320" s="166" t="s">
        <v>3226</v>
      </c>
      <c r="G1320" s="206" t="s">
        <v>3220</v>
      </c>
      <c r="H1320" s="157" t="s">
        <v>1218</v>
      </c>
      <c r="I1320" s="155" t="s">
        <v>119</v>
      </c>
      <c r="J1320" s="128">
        <v>33</v>
      </c>
      <c r="K1320" s="128">
        <v>33</v>
      </c>
      <c r="L1320" s="128">
        <v>1020</v>
      </c>
      <c r="M1320" s="199">
        <f t="shared" si="21"/>
        <v>33660</v>
      </c>
      <c r="N1320" s="157" t="s">
        <v>2031</v>
      </c>
      <c r="O1320" s="157" t="s">
        <v>2032</v>
      </c>
      <c r="P1320" s="205"/>
      <c r="Q1320" s="205"/>
      <c r="R1320" s="205"/>
      <c r="S1320" s="206"/>
    </row>
    <row r="1321" spans="1:19" ht="29.1" customHeight="1">
      <c r="A1321" s="166">
        <v>1317</v>
      </c>
      <c r="B1321" s="206"/>
      <c r="C1321" s="206"/>
      <c r="D1321" s="206"/>
      <c r="E1321" s="206"/>
      <c r="F1321" s="166" t="s">
        <v>3226</v>
      </c>
      <c r="G1321" s="206" t="s">
        <v>3220</v>
      </c>
      <c r="H1321" s="157" t="s">
        <v>1214</v>
      </c>
      <c r="I1321" s="155" t="s">
        <v>119</v>
      </c>
      <c r="J1321" s="128">
        <v>12</v>
      </c>
      <c r="K1321" s="128">
        <v>8</v>
      </c>
      <c r="L1321" s="128">
        <v>1080</v>
      </c>
      <c r="M1321" s="199">
        <f t="shared" si="21"/>
        <v>8640</v>
      </c>
      <c r="N1321" s="157" t="s">
        <v>2028</v>
      </c>
      <c r="O1321" s="157" t="s">
        <v>2029</v>
      </c>
      <c r="P1321" s="205"/>
      <c r="Q1321" s="205"/>
      <c r="R1321" s="205"/>
      <c r="S1321" s="206"/>
    </row>
    <row r="1322" spans="1:19" ht="29.1" customHeight="1">
      <c r="A1322" s="166">
        <v>1318</v>
      </c>
      <c r="B1322" s="206"/>
      <c r="C1322" s="206"/>
      <c r="D1322" s="206"/>
      <c r="E1322" s="206"/>
      <c r="F1322" s="166" t="s">
        <v>3226</v>
      </c>
      <c r="G1322" s="206" t="s">
        <v>3220</v>
      </c>
      <c r="H1322" s="157" t="s">
        <v>1219</v>
      </c>
      <c r="I1322" s="155" t="s">
        <v>119</v>
      </c>
      <c r="J1322" s="128">
        <v>30</v>
      </c>
      <c r="K1322" s="128">
        <v>30</v>
      </c>
      <c r="L1322" s="128">
        <v>1020</v>
      </c>
      <c r="M1322" s="199">
        <f t="shared" si="21"/>
        <v>30600</v>
      </c>
      <c r="N1322" s="157" t="s">
        <v>2030</v>
      </c>
      <c r="O1322" s="157" t="s">
        <v>2033</v>
      </c>
      <c r="P1322" s="205"/>
      <c r="Q1322" s="205"/>
      <c r="R1322" s="205"/>
      <c r="S1322" s="206"/>
    </row>
    <row r="1323" spans="1:19" ht="29.1" customHeight="1">
      <c r="A1323" s="166">
        <v>1319</v>
      </c>
      <c r="B1323" s="206"/>
      <c r="C1323" s="206"/>
      <c r="D1323" s="206"/>
      <c r="E1323" s="206"/>
      <c r="F1323" s="166" t="s">
        <v>3226</v>
      </c>
      <c r="G1323" s="206" t="s">
        <v>3220</v>
      </c>
      <c r="H1323" s="157" t="s">
        <v>1222</v>
      </c>
      <c r="I1323" s="155" t="s">
        <v>119</v>
      </c>
      <c r="J1323" s="128">
        <v>77</v>
      </c>
      <c r="K1323" s="128">
        <v>77</v>
      </c>
      <c r="L1323" s="128">
        <v>1020</v>
      </c>
      <c r="M1323" s="199">
        <f t="shared" si="21"/>
        <v>78540</v>
      </c>
      <c r="N1323" s="157" t="s">
        <v>2028</v>
      </c>
      <c r="O1323" s="157" t="s">
        <v>2029</v>
      </c>
      <c r="P1323" s="205"/>
      <c r="Q1323" s="205"/>
      <c r="R1323" s="205"/>
      <c r="S1323" s="206"/>
    </row>
    <row r="1324" spans="1:19" ht="29.1" customHeight="1">
      <c r="A1324" s="166">
        <v>1320</v>
      </c>
      <c r="B1324" s="206"/>
      <c r="C1324" s="206"/>
      <c r="D1324" s="206"/>
      <c r="E1324" s="206"/>
      <c r="F1324" s="166" t="s">
        <v>3226</v>
      </c>
      <c r="G1324" s="206" t="s">
        <v>3220</v>
      </c>
      <c r="H1324" s="157" t="s">
        <v>1221</v>
      </c>
      <c r="I1324" s="155" t="s">
        <v>119</v>
      </c>
      <c r="J1324" s="128">
        <v>88</v>
      </c>
      <c r="K1324" s="128">
        <v>39</v>
      </c>
      <c r="L1324" s="128">
        <v>1020</v>
      </c>
      <c r="M1324" s="199">
        <f t="shared" si="21"/>
        <v>39780</v>
      </c>
      <c r="N1324" s="157" t="s">
        <v>2028</v>
      </c>
      <c r="O1324" s="157" t="s">
        <v>2029</v>
      </c>
      <c r="P1324" s="205"/>
      <c r="Q1324" s="205"/>
      <c r="R1324" s="205"/>
      <c r="S1324" s="206"/>
    </row>
    <row r="1325" spans="1:19" ht="29.1" customHeight="1">
      <c r="A1325" s="166">
        <v>1321</v>
      </c>
      <c r="B1325" s="206"/>
      <c r="C1325" s="206"/>
      <c r="D1325" s="206"/>
      <c r="E1325" s="206"/>
      <c r="F1325" s="166" t="s">
        <v>3226</v>
      </c>
      <c r="G1325" s="206" t="s">
        <v>3220</v>
      </c>
      <c r="H1325" s="157" t="s">
        <v>1137</v>
      </c>
      <c r="I1325" s="155" t="s">
        <v>119</v>
      </c>
      <c r="J1325" s="128">
        <v>291</v>
      </c>
      <c r="K1325" s="128">
        <v>40</v>
      </c>
      <c r="L1325" s="128">
        <v>1180</v>
      </c>
      <c r="M1325" s="199">
        <f t="shared" si="21"/>
        <v>47200</v>
      </c>
      <c r="N1325" s="157" t="s">
        <v>2067</v>
      </c>
      <c r="O1325" s="157">
        <v>0</v>
      </c>
      <c r="P1325" s="205"/>
      <c r="Q1325" s="205"/>
      <c r="R1325" s="205"/>
      <c r="S1325" s="206"/>
    </row>
    <row r="1326" spans="1:19" ht="29.1" customHeight="1">
      <c r="A1326" s="166">
        <v>1322</v>
      </c>
      <c r="B1326" s="206"/>
      <c r="C1326" s="206"/>
      <c r="D1326" s="206"/>
      <c r="E1326" s="206"/>
      <c r="F1326" s="166" t="s">
        <v>3226</v>
      </c>
      <c r="G1326" s="206" t="s">
        <v>3220</v>
      </c>
      <c r="H1326" s="157" t="s">
        <v>1241</v>
      </c>
      <c r="I1326" s="155" t="s">
        <v>55</v>
      </c>
      <c r="J1326" s="128">
        <v>711</v>
      </c>
      <c r="K1326" s="128">
        <v>606</v>
      </c>
      <c r="L1326" s="128">
        <v>1180</v>
      </c>
      <c r="M1326" s="199">
        <f t="shared" si="21"/>
        <v>715080</v>
      </c>
      <c r="N1326" s="157" t="s">
        <v>3191</v>
      </c>
      <c r="O1326" s="157">
        <v>0</v>
      </c>
      <c r="P1326" s="205"/>
      <c r="Q1326" s="205"/>
      <c r="R1326" s="205"/>
      <c r="S1326" s="206"/>
    </row>
    <row r="1327" spans="1:19" ht="29.1" customHeight="1">
      <c r="A1327" s="166">
        <v>1323</v>
      </c>
      <c r="B1327" s="206"/>
      <c r="C1327" s="206"/>
      <c r="D1327" s="206"/>
      <c r="E1327" s="206"/>
      <c r="F1327" s="166" t="s">
        <v>3226</v>
      </c>
      <c r="G1327" s="206" t="s">
        <v>3220</v>
      </c>
      <c r="H1327" s="157" t="s">
        <v>1247</v>
      </c>
      <c r="I1327" s="155" t="s">
        <v>54</v>
      </c>
      <c r="J1327" s="128">
        <v>50</v>
      </c>
      <c r="K1327" s="128">
        <v>50</v>
      </c>
      <c r="L1327" s="128">
        <v>1750</v>
      </c>
      <c r="M1327" s="199">
        <f t="shared" si="21"/>
        <v>87500</v>
      </c>
      <c r="N1327" s="157" t="s">
        <v>3191</v>
      </c>
      <c r="O1327" s="157">
        <v>0</v>
      </c>
      <c r="P1327" s="205"/>
      <c r="Q1327" s="205"/>
      <c r="R1327" s="205"/>
      <c r="S1327" s="206"/>
    </row>
    <row r="1328" spans="1:19" ht="29.1" customHeight="1">
      <c r="A1328" s="166">
        <v>1324</v>
      </c>
      <c r="B1328" s="206"/>
      <c r="C1328" s="206"/>
      <c r="D1328" s="206"/>
      <c r="E1328" s="206"/>
      <c r="F1328" s="166" t="s">
        <v>3226</v>
      </c>
      <c r="G1328" s="206" t="s">
        <v>3220</v>
      </c>
      <c r="H1328" s="157" t="s">
        <v>1141</v>
      </c>
      <c r="I1328" s="155" t="s">
        <v>54</v>
      </c>
      <c r="J1328" s="128">
        <v>193</v>
      </c>
      <c r="K1328" s="128">
        <v>77</v>
      </c>
      <c r="L1328" s="128">
        <v>4640</v>
      </c>
      <c r="M1328" s="199">
        <f t="shared" si="21"/>
        <v>357280</v>
      </c>
      <c r="N1328" s="157" t="s">
        <v>3191</v>
      </c>
      <c r="O1328" s="157">
        <v>0</v>
      </c>
      <c r="P1328" s="205"/>
      <c r="Q1328" s="205"/>
      <c r="R1328" s="205"/>
      <c r="S1328" s="206"/>
    </row>
    <row r="1329" spans="1:19" ht="29.1" customHeight="1">
      <c r="A1329" s="166">
        <v>1325</v>
      </c>
      <c r="B1329" s="206"/>
      <c r="C1329" s="206"/>
      <c r="D1329" s="206"/>
      <c r="E1329" s="206"/>
      <c r="F1329" s="166" t="s">
        <v>3226</v>
      </c>
      <c r="G1329" s="206" t="s">
        <v>3220</v>
      </c>
      <c r="H1329" s="157" t="s">
        <v>1244</v>
      </c>
      <c r="I1329" s="155" t="s">
        <v>54</v>
      </c>
      <c r="J1329" s="128">
        <v>203</v>
      </c>
      <c r="K1329" s="128">
        <v>97</v>
      </c>
      <c r="L1329" s="128">
        <v>1020</v>
      </c>
      <c r="M1329" s="199">
        <f t="shared" si="21"/>
        <v>98940</v>
      </c>
      <c r="N1329" s="157" t="s">
        <v>3191</v>
      </c>
      <c r="O1329" s="157">
        <v>0</v>
      </c>
      <c r="P1329" s="205"/>
      <c r="Q1329" s="205"/>
      <c r="R1329" s="205"/>
      <c r="S1329" s="206"/>
    </row>
    <row r="1330" spans="1:19" ht="29.1" customHeight="1">
      <c r="A1330" s="166">
        <v>1326</v>
      </c>
      <c r="B1330" s="206"/>
      <c r="C1330" s="206"/>
      <c r="D1330" s="206"/>
      <c r="E1330" s="206"/>
      <c r="F1330" s="166" t="s">
        <v>3226</v>
      </c>
      <c r="G1330" s="206" t="s">
        <v>3220</v>
      </c>
      <c r="H1330" s="157" t="s">
        <v>1251</v>
      </c>
      <c r="I1330" s="155" t="s">
        <v>326</v>
      </c>
      <c r="J1330" s="128">
        <v>498</v>
      </c>
      <c r="K1330" s="128">
        <v>291</v>
      </c>
      <c r="L1330" s="128">
        <v>259</v>
      </c>
      <c r="M1330" s="199">
        <f t="shared" si="21"/>
        <v>75369</v>
      </c>
      <c r="N1330" s="157" t="s">
        <v>2075</v>
      </c>
      <c r="O1330" s="157">
        <v>0</v>
      </c>
      <c r="P1330" s="205"/>
      <c r="Q1330" s="205"/>
      <c r="R1330" s="205"/>
      <c r="S1330" s="206"/>
    </row>
    <row r="1331" spans="1:19" ht="29.1" customHeight="1">
      <c r="A1331" s="166">
        <v>1327</v>
      </c>
      <c r="B1331" s="206"/>
      <c r="C1331" s="206"/>
      <c r="D1331" s="206"/>
      <c r="E1331" s="206"/>
      <c r="F1331" s="166" t="s">
        <v>3226</v>
      </c>
      <c r="G1331" s="206" t="s">
        <v>3220</v>
      </c>
      <c r="H1331" s="157" t="s">
        <v>1250</v>
      </c>
      <c r="I1331" s="155" t="s">
        <v>326</v>
      </c>
      <c r="J1331" s="128">
        <v>77</v>
      </c>
      <c r="K1331" s="128">
        <v>77</v>
      </c>
      <c r="L1331" s="128">
        <v>3900</v>
      </c>
      <c r="M1331" s="199">
        <f t="shared" si="21"/>
        <v>300300</v>
      </c>
      <c r="N1331" s="157" t="s">
        <v>3191</v>
      </c>
      <c r="O1331" s="157">
        <v>0</v>
      </c>
      <c r="P1331" s="205"/>
      <c r="Q1331" s="205"/>
      <c r="R1331" s="205"/>
      <c r="S1331" s="206"/>
    </row>
    <row r="1332" spans="1:19" ht="29.1" customHeight="1">
      <c r="A1332" s="166">
        <v>1328</v>
      </c>
      <c r="B1332" s="206"/>
      <c r="C1332" s="206"/>
      <c r="D1332" s="206"/>
      <c r="E1332" s="206"/>
      <c r="F1332" s="166" t="s">
        <v>3226</v>
      </c>
      <c r="G1332" s="206" t="s">
        <v>3220</v>
      </c>
      <c r="H1332" s="157" t="s">
        <v>1252</v>
      </c>
      <c r="I1332" s="155" t="s">
        <v>54</v>
      </c>
      <c r="J1332" s="128">
        <v>492</v>
      </c>
      <c r="K1332" s="128">
        <v>492</v>
      </c>
      <c r="L1332" s="128">
        <v>3430</v>
      </c>
      <c r="M1332" s="199">
        <f t="shared" si="21"/>
        <v>1687560</v>
      </c>
      <c r="N1332" s="157" t="s">
        <v>2040</v>
      </c>
      <c r="O1332" s="157" t="s">
        <v>3791</v>
      </c>
      <c r="P1332" s="205"/>
      <c r="Q1332" s="205"/>
      <c r="R1332" s="205"/>
      <c r="S1332" s="206"/>
    </row>
    <row r="1333" spans="1:19" ht="29.1" customHeight="1">
      <c r="A1333" s="166">
        <v>1329</v>
      </c>
      <c r="B1333" s="206"/>
      <c r="C1333" s="206"/>
      <c r="D1333" s="206"/>
      <c r="E1333" s="206"/>
      <c r="F1333" s="166" t="s">
        <v>3226</v>
      </c>
      <c r="G1333" s="206" t="s">
        <v>3220</v>
      </c>
      <c r="H1333" s="157" t="s">
        <v>573</v>
      </c>
      <c r="I1333" s="155" t="s">
        <v>54</v>
      </c>
      <c r="J1333" s="128">
        <v>982</v>
      </c>
      <c r="K1333" s="128">
        <v>260</v>
      </c>
      <c r="L1333" s="128">
        <v>2970</v>
      </c>
      <c r="M1333" s="199">
        <f t="shared" si="21"/>
        <v>772200</v>
      </c>
      <c r="N1333" s="157" t="s">
        <v>2042</v>
      </c>
      <c r="O1333" s="157" t="s">
        <v>2077</v>
      </c>
      <c r="P1333" s="205"/>
      <c r="Q1333" s="205"/>
      <c r="R1333" s="205"/>
      <c r="S1333" s="206"/>
    </row>
    <row r="1334" spans="1:19" ht="29.1" customHeight="1">
      <c r="A1334" s="166">
        <v>1330</v>
      </c>
      <c r="B1334" s="206"/>
      <c r="C1334" s="206"/>
      <c r="D1334" s="206"/>
      <c r="E1334" s="206"/>
      <c r="F1334" s="166" t="s">
        <v>3226</v>
      </c>
      <c r="G1334" s="206" t="s">
        <v>3220</v>
      </c>
      <c r="H1334" s="157" t="s">
        <v>1253</v>
      </c>
      <c r="I1334" s="155" t="s">
        <v>54</v>
      </c>
      <c r="J1334" s="128">
        <v>52</v>
      </c>
      <c r="K1334" s="128">
        <v>52</v>
      </c>
      <c r="L1334" s="128">
        <v>3430</v>
      </c>
      <c r="M1334" s="199">
        <f t="shared" si="21"/>
        <v>178360</v>
      </c>
      <c r="N1334" s="157" t="s">
        <v>3191</v>
      </c>
      <c r="O1334" s="157">
        <v>0</v>
      </c>
      <c r="P1334" s="205"/>
      <c r="Q1334" s="205"/>
      <c r="R1334" s="205"/>
      <c r="S1334" s="206"/>
    </row>
    <row r="1335" spans="1:19" ht="29.1" customHeight="1">
      <c r="A1335" s="166">
        <v>1331</v>
      </c>
      <c r="B1335" s="206"/>
      <c r="C1335" s="206"/>
      <c r="D1335" s="206"/>
      <c r="E1335" s="206"/>
      <c r="F1335" s="166" t="s">
        <v>3226</v>
      </c>
      <c r="G1335" s="206" t="s">
        <v>3220</v>
      </c>
      <c r="H1335" s="157" t="s">
        <v>1256</v>
      </c>
      <c r="I1335" s="155" t="s">
        <v>54</v>
      </c>
      <c r="J1335" s="128">
        <v>955</v>
      </c>
      <c r="K1335" s="128">
        <v>323</v>
      </c>
      <c r="L1335" s="128">
        <v>2610</v>
      </c>
      <c r="M1335" s="199">
        <f t="shared" si="21"/>
        <v>843030</v>
      </c>
      <c r="N1335" s="157" t="s">
        <v>2074</v>
      </c>
      <c r="O1335" s="157">
        <v>573</v>
      </c>
      <c r="P1335" s="205"/>
      <c r="Q1335" s="205"/>
      <c r="R1335" s="205"/>
      <c r="S1335" s="206"/>
    </row>
    <row r="1336" spans="1:19" ht="29.1" customHeight="1">
      <c r="A1336" s="166">
        <v>1332</v>
      </c>
      <c r="B1336" s="206"/>
      <c r="C1336" s="206"/>
      <c r="D1336" s="206"/>
      <c r="E1336" s="206"/>
      <c r="F1336" s="166" t="s">
        <v>3226</v>
      </c>
      <c r="G1336" s="206" t="s">
        <v>3220</v>
      </c>
      <c r="H1336" s="157" t="s">
        <v>1255</v>
      </c>
      <c r="I1336" s="155" t="s">
        <v>182</v>
      </c>
      <c r="J1336" s="128">
        <v>393</v>
      </c>
      <c r="K1336" s="128">
        <v>393</v>
      </c>
      <c r="L1336" s="128">
        <v>4600</v>
      </c>
      <c r="M1336" s="199">
        <f t="shared" si="21"/>
        <v>1807800</v>
      </c>
      <c r="N1336" s="157" t="s">
        <v>3191</v>
      </c>
      <c r="O1336" s="157">
        <v>0</v>
      </c>
      <c r="P1336" s="205"/>
      <c r="Q1336" s="205"/>
      <c r="R1336" s="205"/>
      <c r="S1336" s="206"/>
    </row>
    <row r="1337" spans="1:19" ht="29.1" customHeight="1">
      <c r="A1337" s="166">
        <v>1333</v>
      </c>
      <c r="B1337" s="206"/>
      <c r="C1337" s="206"/>
      <c r="D1337" s="206"/>
      <c r="E1337" s="206"/>
      <c r="F1337" s="166" t="s">
        <v>3226</v>
      </c>
      <c r="G1337" s="206" t="s">
        <v>3220</v>
      </c>
      <c r="H1337" s="157" t="s">
        <v>1259</v>
      </c>
      <c r="I1337" s="155" t="s">
        <v>54</v>
      </c>
      <c r="J1337" s="128">
        <v>349</v>
      </c>
      <c r="K1337" s="128">
        <v>349</v>
      </c>
      <c r="L1337" s="128">
        <v>4600</v>
      </c>
      <c r="M1337" s="199">
        <f t="shared" si="21"/>
        <v>1605400</v>
      </c>
      <c r="N1337" s="157" t="s">
        <v>2074</v>
      </c>
      <c r="O1337" s="157">
        <v>573</v>
      </c>
      <c r="P1337" s="205"/>
      <c r="Q1337" s="205"/>
      <c r="R1337" s="205"/>
      <c r="S1337" s="206"/>
    </row>
    <row r="1338" spans="1:19" ht="29.1" customHeight="1">
      <c r="A1338" s="166">
        <v>1334</v>
      </c>
      <c r="B1338" s="206"/>
      <c r="C1338" s="206"/>
      <c r="D1338" s="206"/>
      <c r="E1338" s="206"/>
      <c r="F1338" s="166" t="s">
        <v>3226</v>
      </c>
      <c r="G1338" s="206" t="s">
        <v>3220</v>
      </c>
      <c r="H1338" s="157" t="s">
        <v>1257</v>
      </c>
      <c r="I1338" s="155" t="s">
        <v>54</v>
      </c>
      <c r="J1338" s="128">
        <v>912</v>
      </c>
      <c r="K1338" s="128">
        <v>869</v>
      </c>
      <c r="L1338" s="128">
        <v>3920</v>
      </c>
      <c r="M1338" s="199">
        <f t="shared" si="21"/>
        <v>3406480</v>
      </c>
      <c r="N1338" s="157" t="s">
        <v>2059</v>
      </c>
      <c r="O1338" s="157" t="s">
        <v>2060</v>
      </c>
      <c r="P1338" s="205"/>
      <c r="Q1338" s="205"/>
      <c r="R1338" s="205"/>
      <c r="S1338" s="206"/>
    </row>
    <row r="1339" spans="1:19" ht="29.1" customHeight="1">
      <c r="A1339" s="166">
        <v>1335</v>
      </c>
      <c r="B1339" s="206"/>
      <c r="C1339" s="206"/>
      <c r="D1339" s="206"/>
      <c r="E1339" s="206"/>
      <c r="F1339" s="166" t="s">
        <v>3226</v>
      </c>
      <c r="G1339" s="206" t="s">
        <v>3220</v>
      </c>
      <c r="H1339" s="157" t="s">
        <v>1427</v>
      </c>
      <c r="I1339" s="155" t="s">
        <v>109</v>
      </c>
      <c r="J1339" s="128">
        <v>7240</v>
      </c>
      <c r="K1339" s="128">
        <v>981</v>
      </c>
      <c r="L1339" s="128">
        <v>308</v>
      </c>
      <c r="M1339" s="199">
        <f t="shared" si="21"/>
        <v>302148</v>
      </c>
      <c r="N1339" s="157" t="s">
        <v>2070</v>
      </c>
      <c r="O1339" s="157" t="s">
        <v>2139</v>
      </c>
      <c r="P1339" s="205"/>
      <c r="Q1339" s="205"/>
      <c r="R1339" s="205"/>
      <c r="S1339" s="206"/>
    </row>
    <row r="1340" spans="1:19" ht="29.1" customHeight="1">
      <c r="A1340" s="166">
        <v>1336</v>
      </c>
      <c r="B1340" s="206"/>
      <c r="C1340" s="206"/>
      <c r="D1340" s="206"/>
      <c r="E1340" s="206"/>
      <c r="F1340" s="166" t="s">
        <v>3226</v>
      </c>
      <c r="G1340" s="206" t="s">
        <v>3220</v>
      </c>
      <c r="H1340" s="157" t="s">
        <v>1263</v>
      </c>
      <c r="I1340" s="155" t="s">
        <v>54</v>
      </c>
      <c r="J1340" s="128">
        <v>868</v>
      </c>
      <c r="K1340" s="128">
        <v>868</v>
      </c>
      <c r="L1340" s="128">
        <v>4060</v>
      </c>
      <c r="M1340" s="199">
        <f t="shared" si="21"/>
        <v>3524080</v>
      </c>
      <c r="N1340" s="157" t="s">
        <v>2079</v>
      </c>
      <c r="O1340" s="157" t="s">
        <v>2080</v>
      </c>
      <c r="P1340" s="205"/>
      <c r="Q1340" s="205"/>
      <c r="R1340" s="205"/>
      <c r="S1340" s="206"/>
    </row>
    <row r="1341" spans="1:19" ht="29.1" customHeight="1">
      <c r="A1341" s="166">
        <v>1337</v>
      </c>
      <c r="B1341" s="206"/>
      <c r="C1341" s="206"/>
      <c r="D1341" s="206"/>
      <c r="E1341" s="206"/>
      <c r="F1341" s="166" t="s">
        <v>3226</v>
      </c>
      <c r="G1341" s="206" t="s">
        <v>3220</v>
      </c>
      <c r="H1341" s="157" t="s">
        <v>662</v>
      </c>
      <c r="I1341" s="155" t="s">
        <v>109</v>
      </c>
      <c r="J1341" s="128">
        <v>5355</v>
      </c>
      <c r="K1341" s="128">
        <v>541</v>
      </c>
      <c r="L1341" s="128">
        <v>358</v>
      </c>
      <c r="M1341" s="199">
        <f t="shared" si="21"/>
        <v>193678</v>
      </c>
      <c r="N1341" s="157" t="s">
        <v>2045</v>
      </c>
      <c r="O1341" s="157" t="s">
        <v>3695</v>
      </c>
      <c r="P1341" s="205"/>
      <c r="Q1341" s="205"/>
      <c r="R1341" s="205"/>
      <c r="S1341" s="206"/>
    </row>
    <row r="1342" spans="1:19" ht="29.1" customHeight="1">
      <c r="A1342" s="166">
        <v>1338</v>
      </c>
      <c r="B1342" s="206"/>
      <c r="C1342" s="206"/>
      <c r="D1342" s="206"/>
      <c r="E1342" s="206"/>
      <c r="F1342" s="166" t="s">
        <v>3226</v>
      </c>
      <c r="G1342" s="206" t="s">
        <v>3220</v>
      </c>
      <c r="H1342" s="157" t="s">
        <v>1284</v>
      </c>
      <c r="I1342" s="155" t="s">
        <v>54</v>
      </c>
      <c r="J1342" s="128">
        <v>1552</v>
      </c>
      <c r="K1342" s="128">
        <v>1552</v>
      </c>
      <c r="L1342" s="128">
        <v>3500</v>
      </c>
      <c r="M1342" s="199">
        <f t="shared" si="21"/>
        <v>5432000</v>
      </c>
      <c r="N1342" s="157" t="s">
        <v>2039</v>
      </c>
      <c r="O1342" s="157" t="s">
        <v>3797</v>
      </c>
      <c r="P1342" s="205"/>
      <c r="Q1342" s="205"/>
      <c r="R1342" s="205"/>
      <c r="S1342" s="206"/>
    </row>
    <row r="1343" spans="1:19" ht="29.1" customHeight="1">
      <c r="A1343" s="166">
        <v>1339</v>
      </c>
      <c r="B1343" s="206"/>
      <c r="C1343" s="206"/>
      <c r="D1343" s="206"/>
      <c r="E1343" s="206"/>
      <c r="F1343" s="166" t="s">
        <v>3226</v>
      </c>
      <c r="G1343" s="206" t="s">
        <v>3220</v>
      </c>
      <c r="H1343" s="157" t="s">
        <v>1428</v>
      </c>
      <c r="I1343" s="155" t="s">
        <v>109</v>
      </c>
      <c r="J1343" s="128">
        <v>2579</v>
      </c>
      <c r="K1343" s="128">
        <v>2171</v>
      </c>
      <c r="L1343" s="128">
        <v>514</v>
      </c>
      <c r="M1343" s="199">
        <f t="shared" si="21"/>
        <v>1115894</v>
      </c>
      <c r="N1343" s="157" t="s">
        <v>2082</v>
      </c>
      <c r="O1343" s="157" t="s">
        <v>3659</v>
      </c>
      <c r="P1343" s="205"/>
      <c r="Q1343" s="205"/>
      <c r="R1343" s="205"/>
      <c r="S1343" s="206"/>
    </row>
    <row r="1344" spans="1:19" ht="29.1" customHeight="1">
      <c r="A1344" s="166">
        <v>1340</v>
      </c>
      <c r="B1344" s="206"/>
      <c r="C1344" s="206"/>
      <c r="D1344" s="206"/>
      <c r="E1344" s="206"/>
      <c r="F1344" s="166" t="s">
        <v>3226</v>
      </c>
      <c r="G1344" s="206" t="s">
        <v>3220</v>
      </c>
      <c r="H1344" s="157" t="s">
        <v>1290</v>
      </c>
      <c r="I1344" s="155" t="s">
        <v>54</v>
      </c>
      <c r="J1344" s="128">
        <v>621</v>
      </c>
      <c r="K1344" s="128">
        <v>484</v>
      </c>
      <c r="L1344" s="128">
        <v>3920</v>
      </c>
      <c r="M1344" s="199">
        <f t="shared" si="21"/>
        <v>1897280</v>
      </c>
      <c r="N1344" s="157" t="s">
        <v>2066</v>
      </c>
      <c r="O1344" s="157" t="s">
        <v>3798</v>
      </c>
      <c r="P1344" s="205"/>
      <c r="Q1344" s="205"/>
      <c r="R1344" s="205"/>
      <c r="S1344" s="206"/>
    </row>
    <row r="1345" spans="1:19" ht="29.1" customHeight="1">
      <c r="A1345" s="166">
        <v>1341</v>
      </c>
      <c r="B1345" s="206"/>
      <c r="C1345" s="206"/>
      <c r="D1345" s="206"/>
      <c r="E1345" s="206"/>
      <c r="F1345" s="166" t="s">
        <v>3226</v>
      </c>
      <c r="G1345" s="206" t="s">
        <v>3220</v>
      </c>
      <c r="H1345" s="157" t="s">
        <v>1289</v>
      </c>
      <c r="I1345" s="155" t="s">
        <v>119</v>
      </c>
      <c r="J1345" s="128">
        <v>350</v>
      </c>
      <c r="K1345" s="128">
        <v>319</v>
      </c>
      <c r="L1345" s="128">
        <v>1150</v>
      </c>
      <c r="M1345" s="199">
        <f t="shared" si="21"/>
        <v>366850</v>
      </c>
      <c r="N1345" s="157" t="s">
        <v>3179</v>
      </c>
      <c r="O1345" s="157">
        <v>0</v>
      </c>
      <c r="P1345" s="205"/>
      <c r="Q1345" s="205"/>
      <c r="R1345" s="205"/>
      <c r="S1345" s="206"/>
    </row>
    <row r="1346" spans="1:19" ht="29.1" customHeight="1">
      <c r="A1346" s="166">
        <v>1342</v>
      </c>
      <c r="B1346" s="206"/>
      <c r="C1346" s="206"/>
      <c r="D1346" s="206"/>
      <c r="E1346" s="206"/>
      <c r="F1346" s="166" t="s">
        <v>3226</v>
      </c>
      <c r="G1346" s="206" t="s">
        <v>3220</v>
      </c>
      <c r="H1346" s="157" t="s">
        <v>1271</v>
      </c>
      <c r="I1346" s="155" t="s">
        <v>119</v>
      </c>
      <c r="J1346" s="128">
        <v>43</v>
      </c>
      <c r="K1346" s="128">
        <v>43</v>
      </c>
      <c r="L1346" s="128">
        <v>1150</v>
      </c>
      <c r="M1346" s="199">
        <f t="shared" si="21"/>
        <v>49450</v>
      </c>
      <c r="N1346" s="157" t="s">
        <v>2081</v>
      </c>
      <c r="O1346" s="157" t="s">
        <v>3799</v>
      </c>
      <c r="P1346" s="205"/>
      <c r="Q1346" s="205"/>
      <c r="R1346" s="205"/>
      <c r="S1346" s="206"/>
    </row>
    <row r="1347" spans="1:19" ht="29.1" customHeight="1">
      <c r="A1347" s="166">
        <v>1343</v>
      </c>
      <c r="B1347" s="206"/>
      <c r="C1347" s="206"/>
      <c r="D1347" s="206"/>
      <c r="E1347" s="206"/>
      <c r="F1347" s="166" t="s">
        <v>3226</v>
      </c>
      <c r="G1347" s="206" t="s">
        <v>3220</v>
      </c>
      <c r="H1347" s="157" t="s">
        <v>1292</v>
      </c>
      <c r="I1347" s="155" t="s">
        <v>55</v>
      </c>
      <c r="J1347" s="128">
        <v>1636</v>
      </c>
      <c r="K1347" s="128">
        <v>881</v>
      </c>
      <c r="L1347" s="128">
        <v>3110</v>
      </c>
      <c r="M1347" s="199">
        <f t="shared" si="21"/>
        <v>2739910</v>
      </c>
      <c r="N1347" s="157" t="s">
        <v>2034</v>
      </c>
      <c r="O1347" s="157" t="s">
        <v>2088</v>
      </c>
      <c r="P1347" s="205"/>
      <c r="Q1347" s="205"/>
      <c r="R1347" s="205"/>
      <c r="S1347" s="206"/>
    </row>
    <row r="1348" spans="1:19" ht="29.1" customHeight="1">
      <c r="A1348" s="166">
        <v>1344</v>
      </c>
      <c r="B1348" s="206"/>
      <c r="C1348" s="206"/>
      <c r="D1348" s="206"/>
      <c r="E1348" s="206"/>
      <c r="F1348" s="166" t="s">
        <v>3226</v>
      </c>
      <c r="G1348" s="206" t="s">
        <v>3220</v>
      </c>
      <c r="H1348" s="157" t="s">
        <v>1038</v>
      </c>
      <c r="I1348" s="155" t="s">
        <v>119</v>
      </c>
      <c r="J1348" s="128">
        <v>36</v>
      </c>
      <c r="K1348" s="128">
        <v>36</v>
      </c>
      <c r="L1348" s="128">
        <v>1150</v>
      </c>
      <c r="M1348" s="199">
        <f t="shared" si="21"/>
        <v>41400</v>
      </c>
      <c r="N1348" s="157" t="s">
        <v>3179</v>
      </c>
      <c r="O1348" s="157">
        <v>0</v>
      </c>
      <c r="P1348" s="205"/>
      <c r="Q1348" s="205"/>
      <c r="R1348" s="205"/>
      <c r="S1348" s="206"/>
    </row>
    <row r="1349" spans="1:19" ht="29.1" customHeight="1">
      <c r="A1349" s="166">
        <v>1345</v>
      </c>
      <c r="B1349" s="206"/>
      <c r="C1349" s="206"/>
      <c r="D1349" s="206"/>
      <c r="E1349" s="206"/>
      <c r="F1349" s="166" t="s">
        <v>3226</v>
      </c>
      <c r="G1349" s="206" t="s">
        <v>3220</v>
      </c>
      <c r="H1349" s="157" t="s">
        <v>1294</v>
      </c>
      <c r="I1349" s="155" t="s">
        <v>119</v>
      </c>
      <c r="J1349" s="128">
        <v>46</v>
      </c>
      <c r="K1349" s="128">
        <v>46</v>
      </c>
      <c r="L1349" s="128">
        <v>1150</v>
      </c>
      <c r="M1349" s="199">
        <f t="shared" si="21"/>
        <v>52900</v>
      </c>
      <c r="N1349" s="157" t="s">
        <v>2076</v>
      </c>
      <c r="O1349" s="157" t="s">
        <v>1838</v>
      </c>
      <c r="P1349" s="205"/>
      <c r="Q1349" s="205"/>
      <c r="R1349" s="205"/>
      <c r="S1349" s="206"/>
    </row>
    <row r="1350" spans="1:19" ht="29.1" customHeight="1">
      <c r="A1350" s="166">
        <v>1346</v>
      </c>
      <c r="B1350" s="206"/>
      <c r="C1350" s="206"/>
      <c r="D1350" s="206"/>
      <c r="E1350" s="206"/>
      <c r="F1350" s="166" t="s">
        <v>3226</v>
      </c>
      <c r="G1350" s="206" t="s">
        <v>3220</v>
      </c>
      <c r="H1350" s="157" t="s">
        <v>1036</v>
      </c>
      <c r="I1350" s="155" t="s">
        <v>119</v>
      </c>
      <c r="J1350" s="128">
        <v>450</v>
      </c>
      <c r="K1350" s="128">
        <v>450</v>
      </c>
      <c r="L1350" s="128">
        <v>1150</v>
      </c>
      <c r="M1350" s="199">
        <f t="shared" si="21"/>
        <v>517500</v>
      </c>
      <c r="N1350" s="157" t="s">
        <v>2076</v>
      </c>
      <c r="O1350" s="157" t="s">
        <v>1838</v>
      </c>
      <c r="P1350" s="205"/>
      <c r="Q1350" s="205"/>
      <c r="R1350" s="205"/>
      <c r="S1350" s="206"/>
    </row>
    <row r="1351" spans="1:19" ht="29.1" customHeight="1">
      <c r="A1351" s="166">
        <v>1347</v>
      </c>
      <c r="B1351" s="206"/>
      <c r="C1351" s="206"/>
      <c r="D1351" s="206"/>
      <c r="E1351" s="206"/>
      <c r="F1351" s="166" t="s">
        <v>3226</v>
      </c>
      <c r="G1351" s="206" t="s">
        <v>3220</v>
      </c>
      <c r="H1351" s="157" t="s">
        <v>1293</v>
      </c>
      <c r="I1351" s="155" t="s">
        <v>55</v>
      </c>
      <c r="J1351" s="128">
        <v>851</v>
      </c>
      <c r="K1351" s="128">
        <v>669</v>
      </c>
      <c r="L1351" s="128">
        <v>4660</v>
      </c>
      <c r="M1351" s="199">
        <f t="shared" si="21"/>
        <v>3117540</v>
      </c>
      <c r="N1351" s="157" t="s">
        <v>2089</v>
      </c>
      <c r="O1351" s="157" t="s">
        <v>3800</v>
      </c>
      <c r="P1351" s="205"/>
      <c r="Q1351" s="205"/>
      <c r="R1351" s="205"/>
      <c r="S1351" s="206"/>
    </row>
    <row r="1352" spans="1:19" ht="29.1" customHeight="1">
      <c r="A1352" s="166">
        <v>1348</v>
      </c>
      <c r="B1352" s="206"/>
      <c r="C1352" s="206"/>
      <c r="D1352" s="206"/>
      <c r="E1352" s="206"/>
      <c r="F1352" s="166" t="s">
        <v>3226</v>
      </c>
      <c r="G1352" s="206" t="s">
        <v>3220</v>
      </c>
      <c r="H1352" s="157" t="s">
        <v>1037</v>
      </c>
      <c r="I1352" s="155" t="s">
        <v>119</v>
      </c>
      <c r="J1352" s="128">
        <v>13</v>
      </c>
      <c r="K1352" s="128">
        <v>13</v>
      </c>
      <c r="L1352" s="128">
        <v>1150</v>
      </c>
      <c r="M1352" s="199">
        <f t="shared" si="21"/>
        <v>14950</v>
      </c>
      <c r="N1352" s="157" t="s">
        <v>3179</v>
      </c>
      <c r="O1352" s="157">
        <v>0</v>
      </c>
      <c r="P1352" s="205"/>
      <c r="Q1352" s="205"/>
      <c r="R1352" s="205"/>
      <c r="S1352" s="206"/>
    </row>
    <row r="1353" spans="1:19" ht="29.1" customHeight="1">
      <c r="A1353" s="166">
        <v>1349</v>
      </c>
      <c r="B1353" s="206"/>
      <c r="C1353" s="206"/>
      <c r="D1353" s="206"/>
      <c r="E1353" s="206"/>
      <c r="F1353" s="166" t="s">
        <v>3226</v>
      </c>
      <c r="G1353" s="206" t="s">
        <v>3220</v>
      </c>
      <c r="H1353" s="157" t="s">
        <v>1297</v>
      </c>
      <c r="I1353" s="155" t="s">
        <v>55</v>
      </c>
      <c r="J1353" s="128">
        <v>304</v>
      </c>
      <c r="K1353" s="128">
        <v>304</v>
      </c>
      <c r="L1353" s="128">
        <v>3920</v>
      </c>
      <c r="M1353" s="199">
        <f t="shared" si="21"/>
        <v>1191680</v>
      </c>
      <c r="N1353" s="157" t="s">
        <v>2085</v>
      </c>
      <c r="O1353" s="157" t="s">
        <v>2090</v>
      </c>
      <c r="P1353" s="205"/>
      <c r="Q1353" s="205"/>
      <c r="R1353" s="205"/>
      <c r="S1353" s="206"/>
    </row>
    <row r="1354" spans="1:19" ht="29.1" customHeight="1">
      <c r="A1354" s="166">
        <v>1350</v>
      </c>
      <c r="B1354" s="206"/>
      <c r="C1354" s="206"/>
      <c r="D1354" s="206"/>
      <c r="E1354" s="206"/>
      <c r="F1354" s="166" t="s">
        <v>3226</v>
      </c>
      <c r="G1354" s="206" t="s">
        <v>3220</v>
      </c>
      <c r="H1354" s="157" t="s">
        <v>1296</v>
      </c>
      <c r="I1354" s="155" t="s">
        <v>119</v>
      </c>
      <c r="J1354" s="128">
        <v>9</v>
      </c>
      <c r="K1354" s="128">
        <v>9</v>
      </c>
      <c r="L1354" s="128">
        <v>1150</v>
      </c>
      <c r="M1354" s="199">
        <f t="shared" si="21"/>
        <v>10350</v>
      </c>
      <c r="N1354" s="157" t="s">
        <v>3179</v>
      </c>
      <c r="O1354" s="157">
        <v>0</v>
      </c>
      <c r="P1354" s="205"/>
      <c r="Q1354" s="205"/>
      <c r="R1354" s="205"/>
      <c r="S1354" s="206"/>
    </row>
    <row r="1355" spans="1:19" ht="29.1" customHeight="1">
      <c r="A1355" s="166">
        <v>1351</v>
      </c>
      <c r="B1355" s="206"/>
      <c r="C1355" s="206"/>
      <c r="D1355" s="206"/>
      <c r="E1355" s="206"/>
      <c r="F1355" s="166" t="s">
        <v>3226</v>
      </c>
      <c r="G1355" s="206" t="s">
        <v>3220</v>
      </c>
      <c r="H1355" s="157" t="s">
        <v>1299</v>
      </c>
      <c r="I1355" s="155" t="s">
        <v>1300</v>
      </c>
      <c r="J1355" s="128">
        <v>22647</v>
      </c>
      <c r="K1355" s="128">
        <v>75</v>
      </c>
      <c r="L1355" s="128">
        <v>4020</v>
      </c>
      <c r="M1355" s="199">
        <f t="shared" si="21"/>
        <v>301500</v>
      </c>
      <c r="N1355" s="157" t="s">
        <v>2085</v>
      </c>
      <c r="O1355" s="157" t="s">
        <v>2086</v>
      </c>
      <c r="P1355" s="205"/>
      <c r="Q1355" s="205"/>
      <c r="R1355" s="205"/>
      <c r="S1355" s="206"/>
    </row>
    <row r="1356" spans="1:19" ht="29.1" customHeight="1">
      <c r="A1356" s="166">
        <v>1352</v>
      </c>
      <c r="B1356" s="206"/>
      <c r="C1356" s="206"/>
      <c r="D1356" s="206"/>
      <c r="E1356" s="206"/>
      <c r="F1356" s="166" t="s">
        <v>3226</v>
      </c>
      <c r="G1356" s="206" t="s">
        <v>3220</v>
      </c>
      <c r="H1356" s="157" t="s">
        <v>1040</v>
      </c>
      <c r="I1356" s="155" t="s">
        <v>119</v>
      </c>
      <c r="J1356" s="128">
        <v>241</v>
      </c>
      <c r="K1356" s="128">
        <v>150</v>
      </c>
      <c r="L1356" s="128">
        <v>1150</v>
      </c>
      <c r="M1356" s="199">
        <f t="shared" si="21"/>
        <v>172500</v>
      </c>
      <c r="N1356" s="157" t="s">
        <v>2075</v>
      </c>
      <c r="O1356" s="157">
        <v>0</v>
      </c>
      <c r="P1356" s="205"/>
      <c r="Q1356" s="205"/>
      <c r="R1356" s="205"/>
      <c r="S1356" s="206"/>
    </row>
    <row r="1357" spans="1:19" ht="29.1" customHeight="1">
      <c r="A1357" s="166">
        <v>1353</v>
      </c>
      <c r="B1357" s="206"/>
      <c r="C1357" s="206"/>
      <c r="D1357" s="206"/>
      <c r="E1357" s="206"/>
      <c r="F1357" s="166" t="s">
        <v>3226</v>
      </c>
      <c r="G1357" s="206" t="s">
        <v>3220</v>
      </c>
      <c r="H1357" s="157" t="s">
        <v>1298</v>
      </c>
      <c r="I1357" s="155" t="s">
        <v>119</v>
      </c>
      <c r="J1357" s="128">
        <v>96</v>
      </c>
      <c r="K1357" s="128">
        <v>38</v>
      </c>
      <c r="L1357" s="128">
        <v>1150</v>
      </c>
      <c r="M1357" s="199">
        <f t="shared" si="21"/>
        <v>43700</v>
      </c>
      <c r="N1357" s="157" t="s">
        <v>3179</v>
      </c>
      <c r="O1357" s="157">
        <v>0</v>
      </c>
      <c r="P1357" s="205"/>
      <c r="Q1357" s="205"/>
      <c r="R1357" s="205"/>
      <c r="S1357" s="206"/>
    </row>
    <row r="1358" spans="1:19" ht="29.1" customHeight="1">
      <c r="A1358" s="166">
        <v>1354</v>
      </c>
      <c r="B1358" s="206"/>
      <c r="C1358" s="206"/>
      <c r="D1358" s="206"/>
      <c r="E1358" s="206"/>
      <c r="F1358" s="166" t="s">
        <v>3226</v>
      </c>
      <c r="G1358" s="206" t="s">
        <v>3220</v>
      </c>
      <c r="H1358" s="157" t="s">
        <v>1270</v>
      </c>
      <c r="I1358" s="155" t="s">
        <v>55</v>
      </c>
      <c r="J1358" s="128">
        <v>418</v>
      </c>
      <c r="K1358" s="128">
        <v>418</v>
      </c>
      <c r="L1358" s="128">
        <v>4990</v>
      </c>
      <c r="M1358" s="199">
        <f t="shared" si="21"/>
        <v>2085820</v>
      </c>
      <c r="N1358" s="157" t="s">
        <v>2085</v>
      </c>
      <c r="O1358" s="157" t="s">
        <v>2086</v>
      </c>
      <c r="P1358" s="205"/>
      <c r="Q1358" s="205"/>
      <c r="R1358" s="205"/>
      <c r="S1358" s="206"/>
    </row>
    <row r="1359" spans="1:19" ht="29.1" customHeight="1">
      <c r="A1359" s="166">
        <v>1355</v>
      </c>
      <c r="B1359" s="206"/>
      <c r="C1359" s="206"/>
      <c r="D1359" s="206"/>
      <c r="E1359" s="206"/>
      <c r="F1359" s="166" t="s">
        <v>3226</v>
      </c>
      <c r="G1359" s="206" t="s">
        <v>3220</v>
      </c>
      <c r="H1359" s="157" t="s">
        <v>1234</v>
      </c>
      <c r="I1359" s="155" t="s">
        <v>55</v>
      </c>
      <c r="J1359" s="128">
        <v>126</v>
      </c>
      <c r="K1359" s="128">
        <v>126</v>
      </c>
      <c r="L1359" s="128">
        <v>5150</v>
      </c>
      <c r="M1359" s="199">
        <f t="shared" si="21"/>
        <v>648900</v>
      </c>
      <c r="N1359" s="157" t="s">
        <v>2056</v>
      </c>
      <c r="O1359" s="157" t="s">
        <v>2047</v>
      </c>
      <c r="P1359" s="205"/>
      <c r="Q1359" s="205"/>
      <c r="R1359" s="205"/>
      <c r="S1359" s="206"/>
    </row>
    <row r="1360" spans="1:19" ht="29.1" customHeight="1">
      <c r="A1360" s="166">
        <v>1356</v>
      </c>
      <c r="B1360" s="206"/>
      <c r="C1360" s="206"/>
      <c r="D1360" s="206"/>
      <c r="E1360" s="206"/>
      <c r="F1360" s="166" t="s">
        <v>3226</v>
      </c>
      <c r="G1360" s="206" t="s">
        <v>3220</v>
      </c>
      <c r="H1360" s="157" t="s">
        <v>1273</v>
      </c>
      <c r="I1360" s="155" t="s">
        <v>119</v>
      </c>
      <c r="J1360" s="128">
        <v>203</v>
      </c>
      <c r="K1360" s="128">
        <v>103</v>
      </c>
      <c r="L1360" s="128">
        <v>1480</v>
      </c>
      <c r="M1360" s="199">
        <f t="shared" si="21"/>
        <v>152440</v>
      </c>
      <c r="N1360" s="157" t="s">
        <v>3179</v>
      </c>
      <c r="O1360" s="157">
        <v>0</v>
      </c>
      <c r="P1360" s="205"/>
      <c r="Q1360" s="205"/>
      <c r="R1360" s="205"/>
      <c r="S1360" s="206"/>
    </row>
    <row r="1361" spans="1:19" ht="29.1" customHeight="1">
      <c r="A1361" s="166">
        <v>1357</v>
      </c>
      <c r="B1361" s="206"/>
      <c r="C1361" s="206"/>
      <c r="D1361" s="206"/>
      <c r="E1361" s="206"/>
      <c r="F1361" s="166" t="s">
        <v>3226</v>
      </c>
      <c r="G1361" s="206" t="s">
        <v>3220</v>
      </c>
      <c r="H1361" s="157" t="s">
        <v>1232</v>
      </c>
      <c r="I1361" s="155" t="s">
        <v>119</v>
      </c>
      <c r="J1361" s="128">
        <v>136</v>
      </c>
      <c r="K1361" s="128">
        <v>85</v>
      </c>
      <c r="L1361" s="128">
        <v>1480</v>
      </c>
      <c r="M1361" s="199">
        <f t="shared" si="21"/>
        <v>125800</v>
      </c>
      <c r="N1361" s="157" t="s">
        <v>1820</v>
      </c>
      <c r="O1361" s="157">
        <v>0</v>
      </c>
      <c r="P1361" s="205"/>
      <c r="Q1361" s="205"/>
      <c r="R1361" s="205"/>
      <c r="S1361" s="206"/>
    </row>
    <row r="1362" spans="1:19" ht="29.1" customHeight="1">
      <c r="A1362" s="166">
        <v>1358</v>
      </c>
      <c r="B1362" s="206"/>
      <c r="C1362" s="206"/>
      <c r="D1362" s="206"/>
      <c r="E1362" s="206"/>
      <c r="F1362" s="166" t="s">
        <v>3226</v>
      </c>
      <c r="G1362" s="206" t="s">
        <v>3220</v>
      </c>
      <c r="H1362" s="157" t="s">
        <v>1238</v>
      </c>
      <c r="I1362" s="155" t="s">
        <v>119</v>
      </c>
      <c r="J1362" s="128">
        <v>37</v>
      </c>
      <c r="K1362" s="128">
        <v>23</v>
      </c>
      <c r="L1362" s="128">
        <v>1450</v>
      </c>
      <c r="M1362" s="199">
        <f t="shared" si="21"/>
        <v>33350</v>
      </c>
      <c r="N1362" s="157" t="s">
        <v>2056</v>
      </c>
      <c r="O1362" s="157" t="s">
        <v>2047</v>
      </c>
      <c r="P1362" s="205"/>
      <c r="Q1362" s="205"/>
      <c r="R1362" s="205"/>
      <c r="S1362" s="206"/>
    </row>
    <row r="1363" spans="1:19" ht="29.1" customHeight="1">
      <c r="A1363" s="166">
        <v>1359</v>
      </c>
      <c r="B1363" s="206"/>
      <c r="C1363" s="206"/>
      <c r="D1363" s="206"/>
      <c r="E1363" s="206"/>
      <c r="F1363" s="166" t="s">
        <v>3226</v>
      </c>
      <c r="G1363" s="206" t="s">
        <v>3220</v>
      </c>
      <c r="H1363" s="157" t="s">
        <v>1226</v>
      </c>
      <c r="I1363" s="155" t="s">
        <v>54</v>
      </c>
      <c r="J1363" s="128">
        <v>1962</v>
      </c>
      <c r="K1363" s="128">
        <v>1962</v>
      </c>
      <c r="L1363" s="128">
        <v>5420</v>
      </c>
      <c r="M1363" s="199">
        <f t="shared" si="21"/>
        <v>10634040</v>
      </c>
      <c r="N1363" s="157" t="s">
        <v>2049</v>
      </c>
      <c r="O1363" s="157" t="s">
        <v>3801</v>
      </c>
      <c r="P1363" s="205"/>
      <c r="Q1363" s="205"/>
      <c r="R1363" s="205"/>
      <c r="S1363" s="206"/>
    </row>
    <row r="1364" spans="1:19" ht="29.1" customHeight="1">
      <c r="A1364" s="166">
        <v>1360</v>
      </c>
      <c r="B1364" s="206"/>
      <c r="C1364" s="206"/>
      <c r="D1364" s="206"/>
      <c r="E1364" s="206"/>
      <c r="F1364" s="166" t="s">
        <v>3226</v>
      </c>
      <c r="G1364" s="206" t="s">
        <v>3220</v>
      </c>
      <c r="H1364" s="157" t="s">
        <v>1225</v>
      </c>
      <c r="I1364" s="155" t="s">
        <v>55</v>
      </c>
      <c r="J1364" s="128">
        <v>1247</v>
      </c>
      <c r="K1364" s="128">
        <v>1247</v>
      </c>
      <c r="L1364" s="128">
        <v>5420</v>
      </c>
      <c r="M1364" s="199">
        <f t="shared" si="21"/>
        <v>6758740</v>
      </c>
      <c r="N1364" s="157" t="s">
        <v>2049</v>
      </c>
      <c r="O1364" s="157" t="s">
        <v>3801</v>
      </c>
      <c r="P1364" s="205"/>
      <c r="Q1364" s="205"/>
      <c r="R1364" s="205"/>
      <c r="S1364" s="206"/>
    </row>
    <row r="1365" spans="1:19" ht="29.1" customHeight="1">
      <c r="A1365" s="166">
        <v>1361</v>
      </c>
      <c r="B1365" s="206"/>
      <c r="C1365" s="206"/>
      <c r="D1365" s="206"/>
      <c r="E1365" s="206"/>
      <c r="F1365" s="166" t="s">
        <v>3226</v>
      </c>
      <c r="G1365" s="206" t="s">
        <v>3220</v>
      </c>
      <c r="H1365" s="157" t="s">
        <v>1237</v>
      </c>
      <c r="I1365" s="155" t="s">
        <v>119</v>
      </c>
      <c r="J1365" s="128">
        <v>1229</v>
      </c>
      <c r="K1365" s="128">
        <v>256</v>
      </c>
      <c r="L1365" s="128">
        <v>1450</v>
      </c>
      <c r="M1365" s="199">
        <f t="shared" si="21"/>
        <v>371200</v>
      </c>
      <c r="N1365" s="157" t="s">
        <v>3179</v>
      </c>
      <c r="O1365" s="157">
        <v>0</v>
      </c>
      <c r="P1365" s="205"/>
      <c r="Q1365" s="205"/>
      <c r="R1365" s="205"/>
      <c r="S1365" s="206"/>
    </row>
    <row r="1366" spans="1:19" ht="29.1" customHeight="1">
      <c r="A1366" s="166">
        <v>1362</v>
      </c>
      <c r="B1366" s="206"/>
      <c r="C1366" s="206"/>
      <c r="D1366" s="206"/>
      <c r="E1366" s="206"/>
      <c r="F1366" s="166" t="s">
        <v>3226</v>
      </c>
      <c r="G1366" s="206" t="s">
        <v>3220</v>
      </c>
      <c r="H1366" s="157" t="s">
        <v>1224</v>
      </c>
      <c r="I1366" s="155" t="s">
        <v>55</v>
      </c>
      <c r="J1366" s="128">
        <v>496</v>
      </c>
      <c r="K1366" s="128">
        <v>496</v>
      </c>
      <c r="L1366" s="128">
        <v>5420</v>
      </c>
      <c r="M1366" s="199">
        <f t="shared" si="21"/>
        <v>2688320</v>
      </c>
      <c r="N1366" s="157" t="s">
        <v>2054</v>
      </c>
      <c r="O1366" s="157" t="s">
        <v>2055</v>
      </c>
      <c r="P1366" s="205"/>
      <c r="Q1366" s="205"/>
      <c r="R1366" s="205"/>
      <c r="S1366" s="206"/>
    </row>
    <row r="1367" spans="1:19" ht="29.1" customHeight="1">
      <c r="A1367" s="166">
        <v>1363</v>
      </c>
      <c r="B1367" s="206"/>
      <c r="C1367" s="206"/>
      <c r="D1367" s="206"/>
      <c r="E1367" s="206"/>
      <c r="F1367" s="166" t="s">
        <v>3226</v>
      </c>
      <c r="G1367" s="206" t="s">
        <v>3220</v>
      </c>
      <c r="H1367" s="157" t="s">
        <v>1239</v>
      </c>
      <c r="I1367" s="155" t="s">
        <v>55</v>
      </c>
      <c r="J1367" s="128">
        <v>49</v>
      </c>
      <c r="K1367" s="128">
        <v>49</v>
      </c>
      <c r="L1367" s="128">
        <v>4990</v>
      </c>
      <c r="M1367" s="199">
        <f t="shared" si="21"/>
        <v>244510</v>
      </c>
      <c r="N1367" s="157" t="s">
        <v>2001</v>
      </c>
      <c r="O1367" s="157" t="s">
        <v>3696</v>
      </c>
      <c r="P1367" s="205"/>
      <c r="Q1367" s="205"/>
      <c r="R1367" s="205"/>
      <c r="S1367" s="206"/>
    </row>
    <row r="1368" spans="1:19" ht="29.1" customHeight="1">
      <c r="A1368" s="166">
        <v>1364</v>
      </c>
      <c r="B1368" s="206"/>
      <c r="C1368" s="206"/>
      <c r="D1368" s="206"/>
      <c r="E1368" s="206"/>
      <c r="F1368" s="166" t="s">
        <v>3226</v>
      </c>
      <c r="G1368" s="206" t="s">
        <v>3220</v>
      </c>
      <c r="H1368" s="157" t="s">
        <v>1240</v>
      </c>
      <c r="I1368" s="155" t="s">
        <v>55</v>
      </c>
      <c r="J1368" s="128">
        <v>170</v>
      </c>
      <c r="K1368" s="128">
        <v>15</v>
      </c>
      <c r="L1368" s="128">
        <v>5140</v>
      </c>
      <c r="M1368" s="199">
        <f t="shared" si="21"/>
        <v>77100</v>
      </c>
      <c r="N1368" s="157" t="s">
        <v>3179</v>
      </c>
      <c r="O1368" s="157">
        <v>0</v>
      </c>
      <c r="P1368" s="205"/>
      <c r="Q1368" s="205"/>
      <c r="R1368" s="205"/>
      <c r="S1368" s="206"/>
    </row>
    <row r="1369" spans="1:19" ht="29.1" customHeight="1">
      <c r="A1369" s="166">
        <v>1365</v>
      </c>
      <c r="B1369" s="206"/>
      <c r="C1369" s="206"/>
      <c r="D1369" s="206"/>
      <c r="E1369" s="206"/>
      <c r="F1369" s="166" t="s">
        <v>3226</v>
      </c>
      <c r="G1369" s="206" t="s">
        <v>3220</v>
      </c>
      <c r="H1369" s="157" t="s">
        <v>1223</v>
      </c>
      <c r="I1369" s="155" t="s">
        <v>55</v>
      </c>
      <c r="J1369" s="128">
        <v>565</v>
      </c>
      <c r="K1369" s="128">
        <v>358</v>
      </c>
      <c r="L1369" s="128">
        <v>5420</v>
      </c>
      <c r="M1369" s="199">
        <f t="shared" ref="M1369:M1432" si="22">K1369*L1369</f>
        <v>1940360</v>
      </c>
      <c r="N1369" s="157" t="s">
        <v>2050</v>
      </c>
      <c r="O1369" s="157" t="s">
        <v>2051</v>
      </c>
      <c r="P1369" s="205"/>
      <c r="Q1369" s="205"/>
      <c r="R1369" s="205"/>
      <c r="S1369" s="206"/>
    </row>
    <row r="1370" spans="1:19" ht="29.1" customHeight="1">
      <c r="A1370" s="166">
        <v>1366</v>
      </c>
      <c r="B1370" s="206"/>
      <c r="C1370" s="206"/>
      <c r="D1370" s="206"/>
      <c r="E1370" s="206"/>
      <c r="F1370" s="166" t="s">
        <v>3226</v>
      </c>
      <c r="G1370" s="206" t="s">
        <v>3220</v>
      </c>
      <c r="H1370" s="157">
        <v>1014</v>
      </c>
      <c r="I1370" s="155" t="s">
        <v>166</v>
      </c>
      <c r="J1370" s="128">
        <v>5645.5</v>
      </c>
      <c r="K1370" s="128">
        <v>675</v>
      </c>
      <c r="L1370" s="128">
        <v>1480</v>
      </c>
      <c r="M1370" s="199">
        <f t="shared" si="22"/>
        <v>999000</v>
      </c>
      <c r="N1370" s="157" t="s">
        <v>1821</v>
      </c>
      <c r="O1370" s="157">
        <v>0</v>
      </c>
      <c r="P1370" s="205"/>
      <c r="Q1370" s="205"/>
      <c r="R1370" s="205"/>
      <c r="S1370" s="206"/>
    </row>
    <row r="1371" spans="1:19" ht="29.1" customHeight="1">
      <c r="A1371" s="166">
        <v>1367</v>
      </c>
      <c r="B1371" s="206"/>
      <c r="C1371" s="206"/>
      <c r="D1371" s="206"/>
      <c r="E1371" s="206"/>
      <c r="F1371" s="166" t="s">
        <v>3226</v>
      </c>
      <c r="G1371" s="206" t="s">
        <v>3220</v>
      </c>
      <c r="H1371" s="157" t="s">
        <v>1246</v>
      </c>
      <c r="I1371" s="155" t="s">
        <v>54</v>
      </c>
      <c r="J1371" s="128">
        <v>824</v>
      </c>
      <c r="K1371" s="128">
        <v>639</v>
      </c>
      <c r="L1371" s="128">
        <v>1020</v>
      </c>
      <c r="M1371" s="199">
        <f t="shared" si="22"/>
        <v>651780</v>
      </c>
      <c r="N1371" s="157" t="s">
        <v>3191</v>
      </c>
      <c r="O1371" s="157">
        <v>0</v>
      </c>
      <c r="P1371" s="205"/>
      <c r="Q1371" s="205"/>
      <c r="R1371" s="205"/>
      <c r="S1371" s="206"/>
    </row>
    <row r="1372" spans="1:19" ht="29.1" customHeight="1">
      <c r="A1372" s="166">
        <v>1368</v>
      </c>
      <c r="B1372" s="206"/>
      <c r="C1372" s="206"/>
      <c r="D1372" s="206"/>
      <c r="E1372" s="206"/>
      <c r="F1372" s="166" t="s">
        <v>3226</v>
      </c>
      <c r="G1372" s="206" t="s">
        <v>3220</v>
      </c>
      <c r="H1372" s="157" t="s">
        <v>560</v>
      </c>
      <c r="I1372" s="155" t="s">
        <v>54</v>
      </c>
      <c r="J1372" s="128">
        <v>495</v>
      </c>
      <c r="K1372" s="128">
        <v>409</v>
      </c>
      <c r="L1372" s="128">
        <v>1540</v>
      </c>
      <c r="M1372" s="199">
        <f t="shared" si="22"/>
        <v>629860</v>
      </c>
      <c r="N1372" s="157" t="s">
        <v>3191</v>
      </c>
      <c r="O1372" s="157">
        <v>0</v>
      </c>
      <c r="P1372" s="205"/>
      <c r="Q1372" s="205"/>
      <c r="R1372" s="205"/>
      <c r="S1372" s="206"/>
    </row>
    <row r="1373" spans="1:19" ht="29.1" customHeight="1">
      <c r="A1373" s="166">
        <v>1369</v>
      </c>
      <c r="B1373" s="206"/>
      <c r="C1373" s="206"/>
      <c r="D1373" s="206"/>
      <c r="E1373" s="206"/>
      <c r="F1373" s="166" t="s">
        <v>3226</v>
      </c>
      <c r="G1373" s="206" t="s">
        <v>3220</v>
      </c>
      <c r="H1373" s="157" t="s">
        <v>568</v>
      </c>
      <c r="I1373" s="155" t="s">
        <v>54</v>
      </c>
      <c r="J1373" s="128">
        <v>395</v>
      </c>
      <c r="K1373" s="128">
        <v>253</v>
      </c>
      <c r="L1373" s="128">
        <v>1540</v>
      </c>
      <c r="M1373" s="199">
        <f t="shared" si="22"/>
        <v>389620</v>
      </c>
      <c r="N1373" s="157" t="s">
        <v>3191</v>
      </c>
      <c r="O1373" s="157">
        <v>0</v>
      </c>
      <c r="P1373" s="205"/>
      <c r="Q1373" s="205"/>
      <c r="R1373" s="205"/>
      <c r="S1373" s="206"/>
    </row>
    <row r="1374" spans="1:19" ht="29.1" customHeight="1">
      <c r="A1374" s="166">
        <v>1370</v>
      </c>
      <c r="B1374" s="206"/>
      <c r="C1374" s="206"/>
      <c r="D1374" s="206"/>
      <c r="E1374" s="206"/>
      <c r="F1374" s="166" t="s">
        <v>3226</v>
      </c>
      <c r="G1374" s="206" t="s">
        <v>3220</v>
      </c>
      <c r="H1374" s="157" t="s">
        <v>1254</v>
      </c>
      <c r="I1374" s="155" t="s">
        <v>182</v>
      </c>
      <c r="J1374" s="128">
        <v>498</v>
      </c>
      <c r="K1374" s="128">
        <v>275</v>
      </c>
      <c r="L1374" s="128">
        <v>1350</v>
      </c>
      <c r="M1374" s="199">
        <f t="shared" si="22"/>
        <v>371250</v>
      </c>
      <c r="N1374" s="157" t="s">
        <v>3191</v>
      </c>
      <c r="O1374" s="157">
        <v>0</v>
      </c>
      <c r="P1374" s="205"/>
      <c r="Q1374" s="205"/>
      <c r="R1374" s="205"/>
      <c r="S1374" s="206"/>
    </row>
    <row r="1375" spans="1:19" ht="29.1" customHeight="1">
      <c r="A1375" s="166">
        <v>1371</v>
      </c>
      <c r="B1375" s="206"/>
      <c r="C1375" s="206"/>
      <c r="D1375" s="206"/>
      <c r="E1375" s="206"/>
      <c r="F1375" s="166" t="s">
        <v>3226</v>
      </c>
      <c r="G1375" s="206" t="s">
        <v>3220</v>
      </c>
      <c r="H1375" s="157" t="s">
        <v>1261</v>
      </c>
      <c r="I1375" s="155" t="s">
        <v>54</v>
      </c>
      <c r="J1375" s="128">
        <v>6</v>
      </c>
      <c r="K1375" s="128">
        <v>6</v>
      </c>
      <c r="L1375" s="128">
        <v>3650</v>
      </c>
      <c r="M1375" s="199">
        <f t="shared" si="22"/>
        <v>21900</v>
      </c>
      <c r="N1375" s="157" t="s">
        <v>2074</v>
      </c>
      <c r="O1375" s="157">
        <v>573</v>
      </c>
      <c r="P1375" s="205"/>
      <c r="Q1375" s="205"/>
      <c r="R1375" s="205"/>
      <c r="S1375" s="206"/>
    </row>
    <row r="1376" spans="1:19" ht="29.1" customHeight="1">
      <c r="A1376" s="166">
        <v>1372</v>
      </c>
      <c r="B1376" s="206"/>
      <c r="C1376" s="206"/>
      <c r="D1376" s="206"/>
      <c r="E1376" s="206"/>
      <c r="F1376" s="166" t="s">
        <v>3226</v>
      </c>
      <c r="G1376" s="206" t="s">
        <v>3220</v>
      </c>
      <c r="H1376" s="157" t="s">
        <v>1258</v>
      </c>
      <c r="I1376" s="155" t="s">
        <v>119</v>
      </c>
      <c r="J1376" s="128">
        <v>69</v>
      </c>
      <c r="K1376" s="128">
        <v>51</v>
      </c>
      <c r="L1376" s="128">
        <v>1350</v>
      </c>
      <c r="M1376" s="199">
        <f t="shared" si="22"/>
        <v>68850</v>
      </c>
      <c r="N1376" s="157" t="s">
        <v>2078</v>
      </c>
      <c r="O1376" s="157" t="s">
        <v>3802</v>
      </c>
      <c r="P1376" s="205"/>
      <c r="Q1376" s="205"/>
      <c r="R1376" s="205"/>
      <c r="S1376" s="206"/>
    </row>
    <row r="1377" spans="1:19" ht="29.1" customHeight="1">
      <c r="A1377" s="166">
        <v>1373</v>
      </c>
      <c r="B1377" s="206"/>
      <c r="C1377" s="206"/>
      <c r="D1377" s="206"/>
      <c r="E1377" s="206"/>
      <c r="F1377" s="166" t="s">
        <v>3226</v>
      </c>
      <c r="G1377" s="206" t="s">
        <v>3220</v>
      </c>
      <c r="H1377" s="157" t="s">
        <v>1260</v>
      </c>
      <c r="I1377" s="155" t="s">
        <v>54</v>
      </c>
      <c r="J1377" s="128">
        <v>550</v>
      </c>
      <c r="K1377" s="128">
        <v>408</v>
      </c>
      <c r="L1377" s="128">
        <v>1180</v>
      </c>
      <c r="M1377" s="199">
        <f t="shared" si="22"/>
        <v>481440</v>
      </c>
      <c r="N1377" s="157" t="s">
        <v>3191</v>
      </c>
      <c r="O1377" s="157">
        <v>0</v>
      </c>
      <c r="P1377" s="205"/>
      <c r="Q1377" s="205"/>
      <c r="R1377" s="205"/>
      <c r="S1377" s="206"/>
    </row>
    <row r="1378" spans="1:19" ht="29.1" customHeight="1">
      <c r="A1378" s="166">
        <v>1374</v>
      </c>
      <c r="B1378" s="206"/>
      <c r="C1378" s="206"/>
      <c r="D1378" s="206"/>
      <c r="E1378" s="206"/>
      <c r="F1378" s="166" t="s">
        <v>3226</v>
      </c>
      <c r="G1378" s="206" t="s">
        <v>3220</v>
      </c>
      <c r="H1378" s="157" t="s">
        <v>1262</v>
      </c>
      <c r="I1378" s="155" t="s">
        <v>54</v>
      </c>
      <c r="J1378" s="128">
        <v>12</v>
      </c>
      <c r="K1378" s="128">
        <v>12</v>
      </c>
      <c r="L1378" s="128">
        <v>3920</v>
      </c>
      <c r="M1378" s="199">
        <f t="shared" si="22"/>
        <v>47040</v>
      </c>
      <c r="N1378" s="157" t="s">
        <v>3179</v>
      </c>
      <c r="O1378" s="157">
        <v>0</v>
      </c>
      <c r="P1378" s="205"/>
      <c r="Q1378" s="205"/>
      <c r="R1378" s="205"/>
      <c r="S1378" s="206"/>
    </row>
    <row r="1379" spans="1:19" ht="29.1" customHeight="1">
      <c r="A1379" s="166">
        <v>1375</v>
      </c>
      <c r="B1379" s="206"/>
      <c r="C1379" s="206"/>
      <c r="D1379" s="206"/>
      <c r="E1379" s="206"/>
      <c r="F1379" s="166" t="s">
        <v>3226</v>
      </c>
      <c r="G1379" s="206" t="s">
        <v>3220</v>
      </c>
      <c r="H1379" s="157" t="s">
        <v>1264</v>
      </c>
      <c r="I1379" s="155" t="s">
        <v>54</v>
      </c>
      <c r="J1379" s="128">
        <v>935</v>
      </c>
      <c r="K1379" s="128">
        <v>92</v>
      </c>
      <c r="L1379" s="128">
        <v>1150</v>
      </c>
      <c r="M1379" s="199">
        <f t="shared" si="22"/>
        <v>105800</v>
      </c>
      <c r="N1379" s="157" t="s">
        <v>3191</v>
      </c>
      <c r="O1379" s="157">
        <v>0</v>
      </c>
      <c r="P1379" s="205"/>
      <c r="Q1379" s="205"/>
      <c r="R1379" s="205"/>
      <c r="S1379" s="206"/>
    </row>
    <row r="1380" spans="1:19" ht="29.1" customHeight="1">
      <c r="A1380" s="166">
        <v>1376</v>
      </c>
      <c r="B1380" s="206"/>
      <c r="C1380" s="206"/>
      <c r="D1380" s="206"/>
      <c r="E1380" s="206"/>
      <c r="F1380" s="166" t="s">
        <v>3226</v>
      </c>
      <c r="G1380" s="206" t="s">
        <v>3220</v>
      </c>
      <c r="H1380" s="157" t="s">
        <v>1267</v>
      </c>
      <c r="I1380" s="155" t="s">
        <v>54</v>
      </c>
      <c r="J1380" s="128">
        <v>291</v>
      </c>
      <c r="K1380" s="128">
        <v>291</v>
      </c>
      <c r="L1380" s="128">
        <v>3920</v>
      </c>
      <c r="M1380" s="199">
        <f t="shared" si="22"/>
        <v>1140720</v>
      </c>
      <c r="N1380" s="157" t="s">
        <v>3179</v>
      </c>
      <c r="O1380" s="157">
        <v>0</v>
      </c>
      <c r="P1380" s="205"/>
      <c r="Q1380" s="205"/>
      <c r="R1380" s="205"/>
      <c r="S1380" s="206"/>
    </row>
    <row r="1381" spans="1:19" ht="29.1" customHeight="1">
      <c r="A1381" s="166">
        <v>1377</v>
      </c>
      <c r="B1381" s="206"/>
      <c r="C1381" s="206"/>
      <c r="D1381" s="206"/>
      <c r="E1381" s="206"/>
      <c r="F1381" s="166" t="s">
        <v>3226</v>
      </c>
      <c r="G1381" s="206" t="s">
        <v>3220</v>
      </c>
      <c r="H1381" s="157" t="s">
        <v>1265</v>
      </c>
      <c r="I1381" s="155" t="s">
        <v>54</v>
      </c>
      <c r="J1381" s="128">
        <v>132</v>
      </c>
      <c r="K1381" s="128">
        <v>132</v>
      </c>
      <c r="L1381" s="128">
        <v>3500</v>
      </c>
      <c r="M1381" s="199">
        <f t="shared" si="22"/>
        <v>462000</v>
      </c>
      <c r="N1381" s="157" t="s">
        <v>2079</v>
      </c>
      <c r="O1381" s="157" t="s">
        <v>2080</v>
      </c>
      <c r="P1381" s="205"/>
      <c r="Q1381" s="205"/>
      <c r="R1381" s="205"/>
      <c r="S1381" s="206"/>
    </row>
    <row r="1382" spans="1:19" ht="29.1" customHeight="1">
      <c r="A1382" s="166">
        <v>1378</v>
      </c>
      <c r="B1382" s="206"/>
      <c r="C1382" s="206"/>
      <c r="D1382" s="206"/>
      <c r="E1382" s="206"/>
      <c r="F1382" s="166" t="s">
        <v>3226</v>
      </c>
      <c r="G1382" s="206" t="s">
        <v>3220</v>
      </c>
      <c r="H1382" s="157" t="s">
        <v>1266</v>
      </c>
      <c r="I1382" s="155" t="s">
        <v>54</v>
      </c>
      <c r="J1382" s="128">
        <v>22</v>
      </c>
      <c r="K1382" s="128">
        <v>22</v>
      </c>
      <c r="L1382" s="128">
        <v>1150</v>
      </c>
      <c r="M1382" s="199">
        <f t="shared" si="22"/>
        <v>25300</v>
      </c>
      <c r="N1382" s="157" t="s">
        <v>3179</v>
      </c>
      <c r="O1382" s="157">
        <v>0</v>
      </c>
      <c r="P1382" s="205"/>
      <c r="Q1382" s="205"/>
      <c r="R1382" s="205"/>
      <c r="S1382" s="206"/>
    </row>
    <row r="1383" spans="1:19" ht="29.1" customHeight="1">
      <c r="A1383" s="166">
        <v>1379</v>
      </c>
      <c r="B1383" s="206"/>
      <c r="C1383" s="206"/>
      <c r="D1383" s="206"/>
      <c r="E1383" s="206"/>
      <c r="F1383" s="166" t="s">
        <v>3226</v>
      </c>
      <c r="G1383" s="206" t="s">
        <v>3220</v>
      </c>
      <c r="H1383" s="157" t="s">
        <v>1283</v>
      </c>
      <c r="I1383" s="155" t="s">
        <v>54</v>
      </c>
      <c r="J1383" s="128">
        <v>223</v>
      </c>
      <c r="K1383" s="128">
        <v>223</v>
      </c>
      <c r="L1383" s="128">
        <v>3500</v>
      </c>
      <c r="M1383" s="199">
        <f t="shared" si="22"/>
        <v>780500</v>
      </c>
      <c r="N1383" s="157" t="s">
        <v>3179</v>
      </c>
      <c r="O1383" s="157">
        <v>0</v>
      </c>
      <c r="P1383" s="205"/>
      <c r="Q1383" s="205"/>
      <c r="R1383" s="205"/>
      <c r="S1383" s="206"/>
    </row>
    <row r="1384" spans="1:19" ht="29.1" customHeight="1">
      <c r="A1384" s="166">
        <v>1380</v>
      </c>
      <c r="B1384" s="206"/>
      <c r="C1384" s="206"/>
      <c r="D1384" s="206"/>
      <c r="E1384" s="206"/>
      <c r="F1384" s="166" t="s">
        <v>3226</v>
      </c>
      <c r="G1384" s="206" t="s">
        <v>3220</v>
      </c>
      <c r="H1384" s="157" t="s">
        <v>1282</v>
      </c>
      <c r="I1384" s="155" t="s">
        <v>54</v>
      </c>
      <c r="J1384" s="128">
        <v>299</v>
      </c>
      <c r="K1384" s="128">
        <v>121</v>
      </c>
      <c r="L1384" s="128">
        <v>1150</v>
      </c>
      <c r="M1384" s="199">
        <f t="shared" si="22"/>
        <v>139150</v>
      </c>
      <c r="N1384" s="157" t="s">
        <v>3191</v>
      </c>
      <c r="O1384" s="157">
        <v>0</v>
      </c>
      <c r="P1384" s="205"/>
      <c r="Q1384" s="205"/>
      <c r="R1384" s="205"/>
      <c r="S1384" s="206"/>
    </row>
    <row r="1385" spans="1:19" ht="29.1" customHeight="1">
      <c r="A1385" s="166">
        <v>1381</v>
      </c>
      <c r="B1385" s="206"/>
      <c r="C1385" s="206"/>
      <c r="D1385" s="206"/>
      <c r="E1385" s="206"/>
      <c r="F1385" s="166" t="s">
        <v>3226</v>
      </c>
      <c r="G1385" s="206" t="s">
        <v>3220</v>
      </c>
      <c r="H1385" s="157" t="s">
        <v>1281</v>
      </c>
      <c r="I1385" s="155" t="s">
        <v>119</v>
      </c>
      <c r="J1385" s="128">
        <v>17</v>
      </c>
      <c r="K1385" s="128">
        <v>2</v>
      </c>
      <c r="L1385" s="128">
        <v>1150</v>
      </c>
      <c r="M1385" s="199">
        <f t="shared" si="22"/>
        <v>2300</v>
      </c>
      <c r="N1385" s="157" t="s">
        <v>2071</v>
      </c>
      <c r="O1385" s="157">
        <v>0</v>
      </c>
      <c r="P1385" s="205"/>
      <c r="Q1385" s="205"/>
      <c r="R1385" s="205"/>
      <c r="S1385" s="206"/>
    </row>
    <row r="1386" spans="1:19" ht="29.1" customHeight="1">
      <c r="A1386" s="166">
        <v>1382</v>
      </c>
      <c r="B1386" s="206"/>
      <c r="C1386" s="206"/>
      <c r="D1386" s="206"/>
      <c r="E1386" s="206"/>
      <c r="F1386" s="166" t="s">
        <v>3226</v>
      </c>
      <c r="G1386" s="206" t="s">
        <v>3220</v>
      </c>
      <c r="H1386" s="157" t="s">
        <v>1280</v>
      </c>
      <c r="I1386" s="155" t="s">
        <v>54</v>
      </c>
      <c r="J1386" s="128">
        <v>703</v>
      </c>
      <c r="K1386" s="128">
        <v>682</v>
      </c>
      <c r="L1386" s="128">
        <v>3920</v>
      </c>
      <c r="M1386" s="199">
        <f t="shared" si="22"/>
        <v>2673440</v>
      </c>
      <c r="N1386" s="157" t="s">
        <v>3179</v>
      </c>
      <c r="O1386" s="157">
        <v>0</v>
      </c>
      <c r="P1386" s="205"/>
      <c r="Q1386" s="205"/>
      <c r="R1386" s="205"/>
      <c r="S1386" s="206"/>
    </row>
    <row r="1387" spans="1:19" ht="29.1" customHeight="1">
      <c r="A1387" s="166">
        <v>1383</v>
      </c>
      <c r="B1387" s="206"/>
      <c r="C1387" s="206"/>
      <c r="D1387" s="206"/>
      <c r="E1387" s="206"/>
      <c r="F1387" s="166" t="s">
        <v>3226</v>
      </c>
      <c r="G1387" s="206" t="s">
        <v>3220</v>
      </c>
      <c r="H1387" s="157" t="s">
        <v>1277</v>
      </c>
      <c r="I1387" s="155" t="s">
        <v>54</v>
      </c>
      <c r="J1387" s="128">
        <v>1093</v>
      </c>
      <c r="K1387" s="128">
        <v>73</v>
      </c>
      <c r="L1387" s="128">
        <v>1150</v>
      </c>
      <c r="M1387" s="199">
        <f t="shared" si="22"/>
        <v>83950</v>
      </c>
      <c r="N1387" s="157" t="s">
        <v>3191</v>
      </c>
      <c r="O1387" s="157">
        <v>0</v>
      </c>
      <c r="P1387" s="205"/>
      <c r="Q1387" s="205"/>
      <c r="R1387" s="205"/>
      <c r="S1387" s="206"/>
    </row>
    <row r="1388" spans="1:19" ht="29.1" customHeight="1">
      <c r="A1388" s="166">
        <v>1384</v>
      </c>
      <c r="B1388" s="206"/>
      <c r="C1388" s="206"/>
      <c r="D1388" s="206"/>
      <c r="E1388" s="206"/>
      <c r="F1388" s="166" t="s">
        <v>3226</v>
      </c>
      <c r="G1388" s="206" t="s">
        <v>3220</v>
      </c>
      <c r="H1388" s="157" t="s">
        <v>1029</v>
      </c>
      <c r="I1388" s="155" t="s">
        <v>119</v>
      </c>
      <c r="J1388" s="128">
        <v>36</v>
      </c>
      <c r="K1388" s="128">
        <v>21</v>
      </c>
      <c r="L1388" s="128">
        <v>1150</v>
      </c>
      <c r="M1388" s="199">
        <f t="shared" si="22"/>
        <v>24150</v>
      </c>
      <c r="N1388" s="157" t="s">
        <v>2071</v>
      </c>
      <c r="O1388" s="157">
        <v>0</v>
      </c>
      <c r="P1388" s="205"/>
      <c r="Q1388" s="205"/>
      <c r="R1388" s="205"/>
      <c r="S1388" s="206"/>
    </row>
    <row r="1389" spans="1:19" ht="29.1" customHeight="1">
      <c r="A1389" s="166">
        <v>1385</v>
      </c>
      <c r="B1389" s="206"/>
      <c r="C1389" s="206"/>
      <c r="D1389" s="206"/>
      <c r="E1389" s="206"/>
      <c r="F1389" s="166" t="s">
        <v>3226</v>
      </c>
      <c r="G1389" s="206" t="s">
        <v>3220</v>
      </c>
      <c r="H1389" s="157" t="s">
        <v>1276</v>
      </c>
      <c r="I1389" s="155" t="s">
        <v>119</v>
      </c>
      <c r="J1389" s="128">
        <v>136</v>
      </c>
      <c r="K1389" s="128">
        <v>67</v>
      </c>
      <c r="L1389" s="128">
        <v>1150</v>
      </c>
      <c r="M1389" s="199">
        <f t="shared" si="22"/>
        <v>77050</v>
      </c>
      <c r="N1389" s="157" t="s">
        <v>2076</v>
      </c>
      <c r="O1389" s="157" t="s">
        <v>1838</v>
      </c>
      <c r="P1389" s="205"/>
      <c r="Q1389" s="205"/>
      <c r="R1389" s="205"/>
      <c r="S1389" s="206"/>
    </row>
    <row r="1390" spans="1:19" ht="29.1" customHeight="1">
      <c r="A1390" s="166">
        <v>1386</v>
      </c>
      <c r="B1390" s="206"/>
      <c r="C1390" s="206"/>
      <c r="D1390" s="206"/>
      <c r="E1390" s="206"/>
      <c r="F1390" s="166" t="s">
        <v>3226</v>
      </c>
      <c r="G1390" s="206" t="s">
        <v>3220</v>
      </c>
      <c r="H1390" s="157" t="s">
        <v>1287</v>
      </c>
      <c r="I1390" s="155" t="s">
        <v>54</v>
      </c>
      <c r="J1390" s="128">
        <v>310</v>
      </c>
      <c r="K1390" s="128">
        <v>310</v>
      </c>
      <c r="L1390" s="128">
        <v>3920</v>
      </c>
      <c r="M1390" s="199">
        <f t="shared" si="22"/>
        <v>1215200</v>
      </c>
      <c r="N1390" s="157" t="s">
        <v>2066</v>
      </c>
      <c r="O1390" s="157">
        <v>517</v>
      </c>
      <c r="P1390" s="205"/>
      <c r="Q1390" s="205"/>
      <c r="R1390" s="205"/>
      <c r="S1390" s="206"/>
    </row>
    <row r="1391" spans="1:19" ht="29.1" customHeight="1">
      <c r="A1391" s="166">
        <v>1387</v>
      </c>
      <c r="B1391" s="206"/>
      <c r="C1391" s="206"/>
      <c r="D1391" s="206"/>
      <c r="E1391" s="206"/>
      <c r="F1391" s="166" t="s">
        <v>3226</v>
      </c>
      <c r="G1391" s="206" t="s">
        <v>3220</v>
      </c>
      <c r="H1391" s="157" t="s">
        <v>1291</v>
      </c>
      <c r="I1391" s="155" t="s">
        <v>54</v>
      </c>
      <c r="J1391" s="128">
        <v>114</v>
      </c>
      <c r="K1391" s="128">
        <v>86</v>
      </c>
      <c r="L1391" s="128">
        <v>3920</v>
      </c>
      <c r="M1391" s="199">
        <f t="shared" si="22"/>
        <v>337120</v>
      </c>
      <c r="N1391" s="157" t="s">
        <v>3179</v>
      </c>
      <c r="O1391" s="157">
        <v>0</v>
      </c>
      <c r="P1391" s="205"/>
      <c r="Q1391" s="205"/>
      <c r="R1391" s="205"/>
      <c r="S1391" s="206"/>
    </row>
    <row r="1392" spans="1:19" ht="29.1" customHeight="1">
      <c r="A1392" s="166">
        <v>1388</v>
      </c>
      <c r="B1392" s="206"/>
      <c r="C1392" s="206"/>
      <c r="D1392" s="206"/>
      <c r="E1392" s="206"/>
      <c r="F1392" s="166" t="s">
        <v>3226</v>
      </c>
      <c r="G1392" s="206" t="s">
        <v>3220</v>
      </c>
      <c r="H1392" s="157" t="s">
        <v>1286</v>
      </c>
      <c r="I1392" s="155" t="s">
        <v>119</v>
      </c>
      <c r="J1392" s="128">
        <v>7</v>
      </c>
      <c r="K1392" s="128">
        <v>5</v>
      </c>
      <c r="L1392" s="128">
        <v>1150</v>
      </c>
      <c r="M1392" s="199">
        <f t="shared" si="22"/>
        <v>5750</v>
      </c>
      <c r="N1392" s="157" t="s">
        <v>2076</v>
      </c>
      <c r="O1392" s="157" t="s">
        <v>1838</v>
      </c>
      <c r="P1392" s="205"/>
      <c r="Q1392" s="205"/>
      <c r="R1392" s="205"/>
      <c r="S1392" s="206"/>
    </row>
    <row r="1393" spans="1:19" ht="29.1" customHeight="1">
      <c r="A1393" s="166">
        <v>1389</v>
      </c>
      <c r="B1393" s="206"/>
      <c r="C1393" s="206"/>
      <c r="D1393" s="206"/>
      <c r="E1393" s="206"/>
      <c r="F1393" s="166" t="s">
        <v>3226</v>
      </c>
      <c r="G1393" s="206" t="s">
        <v>3220</v>
      </c>
      <c r="H1393" s="157" t="s">
        <v>1288</v>
      </c>
      <c r="I1393" s="155" t="s">
        <v>119</v>
      </c>
      <c r="J1393" s="128">
        <v>45</v>
      </c>
      <c r="K1393" s="128">
        <v>35</v>
      </c>
      <c r="L1393" s="128">
        <v>1150</v>
      </c>
      <c r="M1393" s="199">
        <f t="shared" si="22"/>
        <v>40250</v>
      </c>
      <c r="N1393" s="157" t="s">
        <v>3191</v>
      </c>
      <c r="O1393" s="157">
        <v>0</v>
      </c>
      <c r="P1393" s="205"/>
      <c r="Q1393" s="205"/>
      <c r="R1393" s="205"/>
      <c r="S1393" s="206"/>
    </row>
    <row r="1394" spans="1:19" ht="29.1" customHeight="1">
      <c r="A1394" s="166">
        <v>1390</v>
      </c>
      <c r="B1394" s="206"/>
      <c r="C1394" s="206"/>
      <c r="D1394" s="206"/>
      <c r="E1394" s="206"/>
      <c r="F1394" s="166" t="s">
        <v>3226</v>
      </c>
      <c r="G1394" s="206" t="s">
        <v>3220</v>
      </c>
      <c r="H1394" s="157" t="s">
        <v>1285</v>
      </c>
      <c r="I1394" s="155" t="s">
        <v>119</v>
      </c>
      <c r="J1394" s="128">
        <v>17</v>
      </c>
      <c r="K1394" s="128">
        <v>17</v>
      </c>
      <c r="L1394" s="128">
        <v>1150</v>
      </c>
      <c r="M1394" s="199">
        <f t="shared" si="22"/>
        <v>19550</v>
      </c>
      <c r="N1394" s="157" t="s">
        <v>2076</v>
      </c>
      <c r="O1394" s="157" t="s">
        <v>1838</v>
      </c>
      <c r="P1394" s="205"/>
      <c r="Q1394" s="205"/>
      <c r="R1394" s="205"/>
      <c r="S1394" s="206"/>
    </row>
    <row r="1395" spans="1:19" ht="29.1" customHeight="1">
      <c r="A1395" s="166">
        <v>1391</v>
      </c>
      <c r="B1395" s="206"/>
      <c r="C1395" s="206"/>
      <c r="D1395" s="206"/>
      <c r="E1395" s="206"/>
      <c r="F1395" s="166" t="s">
        <v>3226</v>
      </c>
      <c r="G1395" s="206" t="s">
        <v>3220</v>
      </c>
      <c r="H1395" s="157" t="s">
        <v>1278</v>
      </c>
      <c r="I1395" s="155" t="s">
        <v>119</v>
      </c>
      <c r="J1395" s="128">
        <v>235</v>
      </c>
      <c r="K1395" s="128">
        <v>68</v>
      </c>
      <c r="L1395" s="128">
        <v>1150</v>
      </c>
      <c r="M1395" s="199">
        <f t="shared" si="22"/>
        <v>78200</v>
      </c>
      <c r="N1395" s="157" t="s">
        <v>2087</v>
      </c>
      <c r="O1395" s="157">
        <v>0</v>
      </c>
      <c r="P1395" s="205"/>
      <c r="Q1395" s="205"/>
      <c r="R1395" s="205"/>
      <c r="S1395" s="206"/>
    </row>
    <row r="1396" spans="1:19" ht="29.1" customHeight="1">
      <c r="A1396" s="166">
        <v>1392</v>
      </c>
      <c r="B1396" s="206"/>
      <c r="C1396" s="206"/>
      <c r="D1396" s="206"/>
      <c r="E1396" s="206"/>
      <c r="F1396" s="166" t="s">
        <v>3226</v>
      </c>
      <c r="G1396" s="206" t="s">
        <v>3220</v>
      </c>
      <c r="H1396" s="157" t="s">
        <v>1279</v>
      </c>
      <c r="I1396" s="155" t="s">
        <v>119</v>
      </c>
      <c r="J1396" s="128">
        <v>198</v>
      </c>
      <c r="K1396" s="128">
        <v>9</v>
      </c>
      <c r="L1396" s="128">
        <v>1150</v>
      </c>
      <c r="M1396" s="199">
        <f t="shared" si="22"/>
        <v>10350</v>
      </c>
      <c r="N1396" s="157" t="s">
        <v>3191</v>
      </c>
      <c r="O1396" s="157">
        <v>0</v>
      </c>
      <c r="P1396" s="205"/>
      <c r="Q1396" s="205"/>
      <c r="R1396" s="205"/>
      <c r="S1396" s="206"/>
    </row>
    <row r="1397" spans="1:19" ht="29.1" customHeight="1">
      <c r="A1397" s="166">
        <v>1393</v>
      </c>
      <c r="B1397" s="206"/>
      <c r="C1397" s="206"/>
      <c r="D1397" s="206"/>
      <c r="E1397" s="206"/>
      <c r="F1397" s="166" t="s">
        <v>3226</v>
      </c>
      <c r="G1397" s="206" t="s">
        <v>3220</v>
      </c>
      <c r="H1397" s="157" t="s">
        <v>1028</v>
      </c>
      <c r="I1397" s="155" t="s">
        <v>54</v>
      </c>
      <c r="J1397" s="128">
        <v>498</v>
      </c>
      <c r="K1397" s="128">
        <v>7</v>
      </c>
      <c r="L1397" s="128">
        <v>4840</v>
      </c>
      <c r="M1397" s="199">
        <f t="shared" si="22"/>
        <v>33880</v>
      </c>
      <c r="N1397" s="157" t="s">
        <v>3179</v>
      </c>
      <c r="O1397" s="157">
        <v>0</v>
      </c>
      <c r="P1397" s="205"/>
      <c r="Q1397" s="205"/>
      <c r="R1397" s="205"/>
      <c r="S1397" s="206"/>
    </row>
    <row r="1398" spans="1:19" ht="29.1" customHeight="1">
      <c r="A1398" s="166">
        <v>1394</v>
      </c>
      <c r="B1398" s="206"/>
      <c r="C1398" s="206"/>
      <c r="D1398" s="206"/>
      <c r="E1398" s="206"/>
      <c r="F1398" s="166" t="s">
        <v>3226</v>
      </c>
      <c r="G1398" s="206" t="s">
        <v>3220</v>
      </c>
      <c r="H1398" s="157" t="s">
        <v>1295</v>
      </c>
      <c r="I1398" s="155" t="s">
        <v>119</v>
      </c>
      <c r="J1398" s="128">
        <v>7</v>
      </c>
      <c r="K1398" s="128">
        <v>7</v>
      </c>
      <c r="L1398" s="128">
        <v>1150</v>
      </c>
      <c r="M1398" s="199">
        <f t="shared" si="22"/>
        <v>8050</v>
      </c>
      <c r="N1398" s="157" t="s">
        <v>2076</v>
      </c>
      <c r="O1398" s="157" t="s">
        <v>1838</v>
      </c>
      <c r="P1398" s="205"/>
      <c r="Q1398" s="205"/>
      <c r="R1398" s="205"/>
      <c r="S1398" s="206"/>
    </row>
    <row r="1399" spans="1:19" ht="29.1" customHeight="1">
      <c r="A1399" s="166">
        <v>1395</v>
      </c>
      <c r="B1399" s="206"/>
      <c r="C1399" s="206"/>
      <c r="D1399" s="206"/>
      <c r="E1399" s="206"/>
      <c r="F1399" s="166" t="s">
        <v>3226</v>
      </c>
      <c r="G1399" s="206" t="s">
        <v>3220</v>
      </c>
      <c r="H1399" s="157" t="s">
        <v>1275</v>
      </c>
      <c r="I1399" s="155" t="s">
        <v>119</v>
      </c>
      <c r="J1399" s="128">
        <v>64</v>
      </c>
      <c r="K1399" s="128">
        <v>64</v>
      </c>
      <c r="L1399" s="128">
        <v>1480</v>
      </c>
      <c r="M1399" s="199">
        <f t="shared" si="22"/>
        <v>94720</v>
      </c>
      <c r="N1399" s="157" t="s">
        <v>2036</v>
      </c>
      <c r="O1399" s="157" t="s">
        <v>2037</v>
      </c>
      <c r="P1399" s="205"/>
      <c r="Q1399" s="205"/>
      <c r="R1399" s="205"/>
      <c r="S1399" s="206"/>
    </row>
    <row r="1400" spans="1:19" ht="29.1" customHeight="1">
      <c r="A1400" s="166">
        <v>1396</v>
      </c>
      <c r="B1400" s="206"/>
      <c r="C1400" s="206"/>
      <c r="D1400" s="206"/>
      <c r="E1400" s="206"/>
      <c r="F1400" s="166" t="s">
        <v>3226</v>
      </c>
      <c r="G1400" s="206" t="s">
        <v>3220</v>
      </c>
      <c r="H1400" s="157" t="s">
        <v>1268</v>
      </c>
      <c r="I1400" s="155" t="s">
        <v>55</v>
      </c>
      <c r="J1400" s="128">
        <v>1292</v>
      </c>
      <c r="K1400" s="128">
        <v>46</v>
      </c>
      <c r="L1400" s="128">
        <v>4400</v>
      </c>
      <c r="M1400" s="199">
        <f t="shared" si="22"/>
        <v>202400</v>
      </c>
      <c r="N1400" s="157" t="s">
        <v>2083</v>
      </c>
      <c r="O1400" s="157" t="s">
        <v>2084</v>
      </c>
      <c r="P1400" s="205"/>
      <c r="Q1400" s="205"/>
      <c r="R1400" s="205"/>
      <c r="S1400" s="206"/>
    </row>
    <row r="1401" spans="1:19" ht="29.1" customHeight="1">
      <c r="A1401" s="166">
        <v>1397</v>
      </c>
      <c r="B1401" s="206"/>
      <c r="C1401" s="206"/>
      <c r="D1401" s="206"/>
      <c r="E1401" s="206"/>
      <c r="F1401" s="166" t="s">
        <v>3226</v>
      </c>
      <c r="G1401" s="206" t="s">
        <v>3220</v>
      </c>
      <c r="H1401" s="157" t="s">
        <v>1272</v>
      </c>
      <c r="I1401" s="155" t="s">
        <v>55</v>
      </c>
      <c r="J1401" s="128">
        <v>1312</v>
      </c>
      <c r="K1401" s="128">
        <v>975</v>
      </c>
      <c r="L1401" s="128">
        <v>4990</v>
      </c>
      <c r="M1401" s="199">
        <f t="shared" si="22"/>
        <v>4865250</v>
      </c>
      <c r="N1401" s="157" t="s">
        <v>2036</v>
      </c>
      <c r="O1401" s="157" t="s">
        <v>2037</v>
      </c>
      <c r="P1401" s="205"/>
      <c r="Q1401" s="205"/>
      <c r="R1401" s="205"/>
      <c r="S1401" s="206"/>
    </row>
    <row r="1402" spans="1:19" ht="29.1" customHeight="1">
      <c r="A1402" s="166">
        <v>1398</v>
      </c>
      <c r="B1402" s="206"/>
      <c r="C1402" s="206"/>
      <c r="D1402" s="206"/>
      <c r="E1402" s="206"/>
      <c r="F1402" s="166" t="s">
        <v>3226</v>
      </c>
      <c r="G1402" s="206" t="s">
        <v>3220</v>
      </c>
      <c r="H1402" s="157" t="s">
        <v>1274</v>
      </c>
      <c r="I1402" s="155" t="s">
        <v>119</v>
      </c>
      <c r="J1402" s="128">
        <v>631</v>
      </c>
      <c r="K1402" s="128">
        <v>587</v>
      </c>
      <c r="L1402" s="128">
        <v>1480</v>
      </c>
      <c r="M1402" s="199">
        <f t="shared" si="22"/>
        <v>868760</v>
      </c>
      <c r="N1402" s="157" t="s">
        <v>3179</v>
      </c>
      <c r="O1402" s="157">
        <v>0</v>
      </c>
      <c r="P1402" s="205"/>
      <c r="Q1402" s="205"/>
      <c r="R1402" s="205"/>
      <c r="S1402" s="206"/>
    </row>
    <row r="1403" spans="1:19" ht="29.1" customHeight="1">
      <c r="A1403" s="166">
        <v>1399</v>
      </c>
      <c r="B1403" s="206"/>
      <c r="C1403" s="206"/>
      <c r="D1403" s="206"/>
      <c r="E1403" s="206"/>
      <c r="F1403" s="166" t="s">
        <v>3226</v>
      </c>
      <c r="G1403" s="206" t="s">
        <v>3220</v>
      </c>
      <c r="H1403" s="157" t="s">
        <v>1269</v>
      </c>
      <c r="I1403" s="155" t="s">
        <v>55</v>
      </c>
      <c r="J1403" s="128">
        <v>1835</v>
      </c>
      <c r="K1403" s="128">
        <v>1630</v>
      </c>
      <c r="L1403" s="128">
        <v>4050</v>
      </c>
      <c r="M1403" s="199">
        <f t="shared" si="22"/>
        <v>6601500</v>
      </c>
      <c r="N1403" s="157" t="s">
        <v>2038</v>
      </c>
      <c r="O1403" s="157">
        <v>489</v>
      </c>
      <c r="P1403" s="205"/>
      <c r="Q1403" s="205"/>
      <c r="R1403" s="205"/>
      <c r="S1403" s="206"/>
    </row>
    <row r="1404" spans="1:19" ht="29.1" customHeight="1">
      <c r="A1404" s="166">
        <v>1400</v>
      </c>
      <c r="B1404" s="206"/>
      <c r="C1404" s="206"/>
      <c r="D1404" s="206"/>
      <c r="E1404" s="206"/>
      <c r="F1404" s="166" t="s">
        <v>3226</v>
      </c>
      <c r="G1404" s="206" t="s">
        <v>3220</v>
      </c>
      <c r="H1404" s="157" t="s">
        <v>1236</v>
      </c>
      <c r="I1404" s="155" t="s">
        <v>55</v>
      </c>
      <c r="J1404" s="128">
        <v>129</v>
      </c>
      <c r="K1404" s="128">
        <v>129</v>
      </c>
      <c r="L1404" s="128">
        <v>5150</v>
      </c>
      <c r="M1404" s="199">
        <f t="shared" si="22"/>
        <v>664350</v>
      </c>
      <c r="N1404" s="157" t="s">
        <v>2059</v>
      </c>
      <c r="O1404" s="157" t="s">
        <v>2060</v>
      </c>
      <c r="P1404" s="205"/>
      <c r="Q1404" s="205"/>
      <c r="R1404" s="205"/>
      <c r="S1404" s="206"/>
    </row>
    <row r="1405" spans="1:19" ht="29.1" customHeight="1">
      <c r="A1405" s="166">
        <v>1401</v>
      </c>
      <c r="B1405" s="206"/>
      <c r="C1405" s="206"/>
      <c r="D1405" s="206"/>
      <c r="E1405" s="206"/>
      <c r="F1405" s="166" t="s">
        <v>3226</v>
      </c>
      <c r="G1405" s="206" t="s">
        <v>3220</v>
      </c>
      <c r="H1405" s="157" t="s">
        <v>1235</v>
      </c>
      <c r="I1405" s="155" t="s">
        <v>54</v>
      </c>
      <c r="J1405" s="128">
        <v>182</v>
      </c>
      <c r="K1405" s="128">
        <v>182</v>
      </c>
      <c r="L1405" s="128">
        <v>5150</v>
      </c>
      <c r="M1405" s="199">
        <f t="shared" si="22"/>
        <v>937300</v>
      </c>
      <c r="N1405" s="157" t="s">
        <v>2059</v>
      </c>
      <c r="O1405" s="157" t="s">
        <v>2060</v>
      </c>
      <c r="P1405" s="205"/>
      <c r="Q1405" s="205"/>
      <c r="R1405" s="205"/>
      <c r="S1405" s="206"/>
    </row>
    <row r="1406" spans="1:19" ht="29.1" customHeight="1">
      <c r="A1406" s="166">
        <v>1402</v>
      </c>
      <c r="B1406" s="206"/>
      <c r="C1406" s="206"/>
      <c r="D1406" s="206"/>
      <c r="E1406" s="206"/>
      <c r="F1406" s="166" t="s">
        <v>3226</v>
      </c>
      <c r="G1406" s="206" t="s">
        <v>3220</v>
      </c>
      <c r="H1406" s="157" t="s">
        <v>1231</v>
      </c>
      <c r="I1406" s="155" t="s">
        <v>166</v>
      </c>
      <c r="J1406" s="128">
        <v>612</v>
      </c>
      <c r="K1406" s="128">
        <v>496</v>
      </c>
      <c r="L1406" s="128">
        <v>1480</v>
      </c>
      <c r="M1406" s="199">
        <f t="shared" si="22"/>
        <v>734080</v>
      </c>
      <c r="N1406" s="157" t="s">
        <v>1821</v>
      </c>
      <c r="O1406" s="157">
        <v>0</v>
      </c>
      <c r="P1406" s="205"/>
      <c r="Q1406" s="205"/>
      <c r="R1406" s="205"/>
      <c r="S1406" s="206"/>
    </row>
    <row r="1407" spans="1:19" ht="29.1" customHeight="1">
      <c r="A1407" s="166">
        <v>1403</v>
      </c>
      <c r="B1407" s="206"/>
      <c r="C1407" s="206"/>
      <c r="D1407" s="206"/>
      <c r="E1407" s="206"/>
      <c r="F1407" s="166" t="s">
        <v>3226</v>
      </c>
      <c r="G1407" s="206" t="s">
        <v>3220</v>
      </c>
      <c r="H1407" s="157" t="s">
        <v>1233</v>
      </c>
      <c r="I1407" s="155" t="s">
        <v>55</v>
      </c>
      <c r="J1407" s="128">
        <v>347</v>
      </c>
      <c r="K1407" s="128">
        <v>347</v>
      </c>
      <c r="L1407" s="128">
        <v>5150</v>
      </c>
      <c r="M1407" s="199">
        <f t="shared" si="22"/>
        <v>1787050</v>
      </c>
      <c r="N1407" s="157" t="s">
        <v>2057</v>
      </c>
      <c r="O1407" s="157" t="s">
        <v>2058</v>
      </c>
      <c r="P1407" s="205"/>
      <c r="Q1407" s="205"/>
      <c r="R1407" s="205"/>
      <c r="S1407" s="206"/>
    </row>
    <row r="1408" spans="1:19" ht="29.1" customHeight="1">
      <c r="A1408" s="166">
        <v>1404</v>
      </c>
      <c r="B1408" s="206"/>
      <c r="C1408" s="206"/>
      <c r="D1408" s="206"/>
      <c r="E1408" s="206"/>
      <c r="F1408" s="166" t="s">
        <v>3226</v>
      </c>
      <c r="G1408" s="206" t="s">
        <v>3220</v>
      </c>
      <c r="H1408" s="157" t="s">
        <v>1230</v>
      </c>
      <c r="I1408" s="155" t="s">
        <v>55</v>
      </c>
      <c r="J1408" s="128">
        <v>155</v>
      </c>
      <c r="K1408" s="128">
        <v>155</v>
      </c>
      <c r="L1408" s="128">
        <v>5150</v>
      </c>
      <c r="M1408" s="199">
        <f t="shared" si="22"/>
        <v>798250</v>
      </c>
      <c r="N1408" s="157" t="s">
        <v>1820</v>
      </c>
      <c r="O1408" s="157">
        <v>0</v>
      </c>
      <c r="P1408" s="205"/>
      <c r="Q1408" s="205"/>
      <c r="R1408" s="205"/>
      <c r="S1408" s="206"/>
    </row>
    <row r="1409" spans="1:19" ht="29.1" customHeight="1">
      <c r="A1409" s="166">
        <v>1405</v>
      </c>
      <c r="B1409" s="206"/>
      <c r="C1409" s="206"/>
      <c r="D1409" s="206"/>
      <c r="E1409" s="206"/>
      <c r="F1409" s="166" t="s">
        <v>3226</v>
      </c>
      <c r="G1409" s="206" t="s">
        <v>3220</v>
      </c>
      <c r="H1409" s="157" t="s">
        <v>1229</v>
      </c>
      <c r="I1409" s="155" t="s">
        <v>166</v>
      </c>
      <c r="J1409" s="128">
        <v>410</v>
      </c>
      <c r="K1409" s="128">
        <v>410</v>
      </c>
      <c r="L1409" s="128">
        <v>5260</v>
      </c>
      <c r="M1409" s="199">
        <f t="shared" si="22"/>
        <v>2156600</v>
      </c>
      <c r="N1409" s="157" t="s">
        <v>2048</v>
      </c>
      <c r="O1409" s="157" t="s">
        <v>2052</v>
      </c>
      <c r="P1409" s="205"/>
      <c r="Q1409" s="205"/>
      <c r="R1409" s="205"/>
      <c r="S1409" s="206"/>
    </row>
    <row r="1410" spans="1:19" ht="29.1" customHeight="1">
      <c r="A1410" s="166">
        <v>1406</v>
      </c>
      <c r="B1410" s="206"/>
      <c r="C1410" s="206"/>
      <c r="D1410" s="206"/>
      <c r="E1410" s="206"/>
      <c r="F1410" s="166" t="s">
        <v>3226</v>
      </c>
      <c r="G1410" s="206" t="s">
        <v>3220</v>
      </c>
      <c r="H1410" s="157" t="s">
        <v>1228</v>
      </c>
      <c r="I1410" s="155" t="s">
        <v>166</v>
      </c>
      <c r="J1410" s="128">
        <v>429</v>
      </c>
      <c r="K1410" s="128">
        <v>429</v>
      </c>
      <c r="L1410" s="128">
        <v>5140</v>
      </c>
      <c r="M1410" s="199">
        <f t="shared" si="22"/>
        <v>2205060</v>
      </c>
      <c r="N1410" s="157" t="s">
        <v>2056</v>
      </c>
      <c r="O1410" s="157" t="s">
        <v>2047</v>
      </c>
      <c r="P1410" s="205"/>
      <c r="Q1410" s="205"/>
      <c r="R1410" s="205"/>
      <c r="S1410" s="206"/>
    </row>
    <row r="1411" spans="1:19" ht="29.1" customHeight="1">
      <c r="A1411" s="166">
        <v>1407</v>
      </c>
      <c r="B1411" s="206"/>
      <c r="C1411" s="206"/>
      <c r="D1411" s="206"/>
      <c r="E1411" s="206"/>
      <c r="F1411" s="166" t="s">
        <v>3226</v>
      </c>
      <c r="G1411" s="206" t="s">
        <v>3220</v>
      </c>
      <c r="H1411" s="157" t="s">
        <v>1227</v>
      </c>
      <c r="I1411" s="155" t="s">
        <v>166</v>
      </c>
      <c r="J1411" s="128">
        <v>116</v>
      </c>
      <c r="K1411" s="128">
        <v>92</v>
      </c>
      <c r="L1411" s="128">
        <v>1450</v>
      </c>
      <c r="M1411" s="199">
        <f t="shared" si="22"/>
        <v>133400</v>
      </c>
      <c r="N1411" s="157" t="s">
        <v>1821</v>
      </c>
      <c r="O1411" s="157">
        <v>0</v>
      </c>
      <c r="P1411" s="205"/>
      <c r="Q1411" s="205"/>
      <c r="R1411" s="205"/>
      <c r="S1411" s="206"/>
    </row>
    <row r="1412" spans="1:19" ht="29.1" customHeight="1">
      <c r="A1412" s="166">
        <v>1408</v>
      </c>
      <c r="B1412" s="206"/>
      <c r="C1412" s="206"/>
      <c r="D1412" s="206"/>
      <c r="E1412" s="206"/>
      <c r="F1412" s="166" t="s">
        <v>3226</v>
      </c>
      <c r="G1412" s="206" t="s">
        <v>3220</v>
      </c>
      <c r="H1412" s="157" t="s">
        <v>1418</v>
      </c>
      <c r="I1412" s="155" t="s">
        <v>55</v>
      </c>
      <c r="J1412" s="128">
        <v>1558.7</v>
      </c>
      <c r="K1412" s="128">
        <v>18</v>
      </c>
      <c r="L1412" s="128">
        <v>4990</v>
      </c>
      <c r="M1412" s="199">
        <f t="shared" si="22"/>
        <v>89820</v>
      </c>
      <c r="N1412" s="157" t="s">
        <v>2039</v>
      </c>
      <c r="O1412" s="157">
        <v>575</v>
      </c>
      <c r="P1412" s="205"/>
      <c r="Q1412" s="205"/>
      <c r="R1412" s="205"/>
      <c r="S1412" s="206"/>
    </row>
    <row r="1413" spans="1:19" ht="29.1" customHeight="1">
      <c r="A1413" s="166">
        <v>1409</v>
      </c>
      <c r="B1413" s="206"/>
      <c r="C1413" s="206"/>
      <c r="D1413" s="206"/>
      <c r="E1413" s="206"/>
      <c r="F1413" s="166" t="s">
        <v>3226</v>
      </c>
      <c r="G1413" s="206" t="s">
        <v>3220</v>
      </c>
      <c r="H1413" s="157" t="s">
        <v>1423</v>
      </c>
      <c r="I1413" s="155" t="s">
        <v>166</v>
      </c>
      <c r="J1413" s="128">
        <v>3002.7</v>
      </c>
      <c r="K1413" s="128">
        <v>1850</v>
      </c>
      <c r="L1413" s="128">
        <v>1480</v>
      </c>
      <c r="M1413" s="199">
        <f t="shared" si="22"/>
        <v>2738000</v>
      </c>
      <c r="N1413" s="157" t="s">
        <v>1821</v>
      </c>
      <c r="O1413" s="157">
        <v>0</v>
      </c>
      <c r="P1413" s="205"/>
      <c r="Q1413" s="205"/>
      <c r="R1413" s="205"/>
      <c r="S1413" s="206"/>
    </row>
    <row r="1414" spans="1:19" ht="29.1" customHeight="1">
      <c r="A1414" s="166">
        <v>1410</v>
      </c>
      <c r="B1414" s="206"/>
      <c r="C1414" s="206"/>
      <c r="D1414" s="206"/>
      <c r="E1414" s="206"/>
      <c r="F1414" s="166" t="s">
        <v>3226</v>
      </c>
      <c r="G1414" s="206" t="s">
        <v>3220</v>
      </c>
      <c r="H1414" s="157" t="s">
        <v>1417</v>
      </c>
      <c r="I1414" s="155" t="s">
        <v>55</v>
      </c>
      <c r="J1414" s="128">
        <v>1156.9000000000001</v>
      </c>
      <c r="K1414" s="128">
        <v>73</v>
      </c>
      <c r="L1414" s="128">
        <v>4990</v>
      </c>
      <c r="M1414" s="199">
        <f t="shared" si="22"/>
        <v>364270</v>
      </c>
      <c r="N1414" s="157" t="s">
        <v>1886</v>
      </c>
      <c r="O1414" s="157" t="s">
        <v>1887</v>
      </c>
      <c r="P1414" s="205"/>
      <c r="Q1414" s="205"/>
      <c r="R1414" s="205"/>
      <c r="S1414" s="206"/>
    </row>
    <row r="1415" spans="1:19" ht="29.1" customHeight="1">
      <c r="A1415" s="166">
        <v>1411</v>
      </c>
      <c r="B1415" s="206"/>
      <c r="C1415" s="206"/>
      <c r="D1415" s="206"/>
      <c r="E1415" s="206"/>
      <c r="F1415" s="166" t="s">
        <v>3226</v>
      </c>
      <c r="G1415" s="206" t="s">
        <v>3220</v>
      </c>
      <c r="H1415" s="157" t="s">
        <v>1416</v>
      </c>
      <c r="I1415" s="155" t="s">
        <v>55</v>
      </c>
      <c r="J1415" s="128">
        <v>1545.7</v>
      </c>
      <c r="K1415" s="128">
        <v>177</v>
      </c>
      <c r="L1415" s="128">
        <v>4990</v>
      </c>
      <c r="M1415" s="199">
        <f t="shared" si="22"/>
        <v>883230</v>
      </c>
      <c r="N1415" s="157" t="s">
        <v>2138</v>
      </c>
      <c r="O1415" s="157">
        <v>785</v>
      </c>
      <c r="P1415" s="205"/>
      <c r="Q1415" s="205"/>
      <c r="R1415" s="205"/>
      <c r="S1415" s="206"/>
    </row>
    <row r="1416" spans="1:19" ht="29.1" customHeight="1">
      <c r="A1416" s="166">
        <v>1412</v>
      </c>
      <c r="B1416" s="206"/>
      <c r="C1416" s="206"/>
      <c r="D1416" s="206"/>
      <c r="E1416" s="206"/>
      <c r="F1416" s="166" t="s">
        <v>3226</v>
      </c>
      <c r="G1416" s="206" t="s">
        <v>3220</v>
      </c>
      <c r="H1416" s="157" t="s">
        <v>1415</v>
      </c>
      <c r="I1416" s="155" t="s">
        <v>55</v>
      </c>
      <c r="J1416" s="128">
        <v>3201.2</v>
      </c>
      <c r="K1416" s="128">
        <v>637</v>
      </c>
      <c r="L1416" s="128">
        <v>4990</v>
      </c>
      <c r="M1416" s="199">
        <f t="shared" si="22"/>
        <v>3178630</v>
      </c>
      <c r="N1416" s="157" t="s">
        <v>2040</v>
      </c>
      <c r="O1416" s="157">
        <v>592</v>
      </c>
      <c r="P1416" s="205"/>
      <c r="Q1416" s="205"/>
      <c r="R1416" s="205"/>
      <c r="S1416" s="206"/>
    </row>
    <row r="1417" spans="1:19" ht="29.1" customHeight="1">
      <c r="A1417" s="166">
        <v>1413</v>
      </c>
      <c r="B1417" s="206"/>
      <c r="C1417" s="206"/>
      <c r="D1417" s="206"/>
      <c r="E1417" s="206"/>
      <c r="F1417" s="166" t="s">
        <v>3226</v>
      </c>
      <c r="G1417" s="206" t="s">
        <v>3220</v>
      </c>
      <c r="H1417" s="157" t="s">
        <v>1414</v>
      </c>
      <c r="I1417" s="155" t="s">
        <v>55</v>
      </c>
      <c r="J1417" s="128">
        <v>3151.6</v>
      </c>
      <c r="K1417" s="128">
        <v>816</v>
      </c>
      <c r="L1417" s="128">
        <v>5190</v>
      </c>
      <c r="M1417" s="199">
        <f t="shared" si="22"/>
        <v>4235040</v>
      </c>
      <c r="N1417" s="157" t="s">
        <v>2053</v>
      </c>
      <c r="O1417" s="157">
        <v>585</v>
      </c>
      <c r="P1417" s="205"/>
      <c r="Q1417" s="205"/>
      <c r="R1417" s="205"/>
      <c r="S1417" s="206"/>
    </row>
    <row r="1418" spans="1:19" ht="29.1" customHeight="1">
      <c r="A1418" s="166">
        <v>1414</v>
      </c>
      <c r="B1418" s="206"/>
      <c r="C1418" s="206"/>
      <c r="D1418" s="206"/>
      <c r="E1418" s="206"/>
      <c r="F1418" s="166" t="s">
        <v>3226</v>
      </c>
      <c r="G1418" s="206" t="s">
        <v>3220</v>
      </c>
      <c r="H1418" s="157">
        <v>1052</v>
      </c>
      <c r="I1418" s="155" t="s">
        <v>119</v>
      </c>
      <c r="J1418" s="128">
        <v>6564.3</v>
      </c>
      <c r="K1418" s="128">
        <v>396</v>
      </c>
      <c r="L1418" s="128">
        <v>1480</v>
      </c>
      <c r="M1418" s="199">
        <f t="shared" si="22"/>
        <v>586080</v>
      </c>
      <c r="N1418" s="157" t="s">
        <v>1821</v>
      </c>
      <c r="O1418" s="157"/>
      <c r="P1418" s="205"/>
      <c r="Q1418" s="205"/>
      <c r="R1418" s="205"/>
      <c r="S1418" s="206"/>
    </row>
    <row r="1419" spans="1:19" ht="29.1" customHeight="1">
      <c r="A1419" s="166">
        <v>1415</v>
      </c>
      <c r="B1419" s="206"/>
      <c r="C1419" s="206"/>
      <c r="D1419" s="206"/>
      <c r="E1419" s="206"/>
      <c r="F1419" s="166" t="s">
        <v>3226</v>
      </c>
      <c r="G1419" s="206" t="s">
        <v>3220</v>
      </c>
      <c r="H1419" s="157" t="s">
        <v>1413</v>
      </c>
      <c r="I1419" s="155" t="s">
        <v>55</v>
      </c>
      <c r="J1419" s="128">
        <v>3330.4</v>
      </c>
      <c r="K1419" s="128">
        <v>1223</v>
      </c>
      <c r="L1419" s="128">
        <v>4990</v>
      </c>
      <c r="M1419" s="199">
        <f t="shared" si="22"/>
        <v>6102770</v>
      </c>
      <c r="N1419" s="157" t="s">
        <v>2041</v>
      </c>
      <c r="O1419" s="157">
        <v>518</v>
      </c>
      <c r="P1419" s="205"/>
      <c r="Q1419" s="205"/>
      <c r="R1419" s="205"/>
      <c r="S1419" s="206"/>
    </row>
    <row r="1420" spans="1:19" ht="29.1" customHeight="1">
      <c r="A1420" s="166">
        <v>1416</v>
      </c>
      <c r="B1420" s="206"/>
      <c r="C1420" s="206"/>
      <c r="D1420" s="206"/>
      <c r="E1420" s="206"/>
      <c r="F1420" s="166" t="s">
        <v>3226</v>
      </c>
      <c r="G1420" s="206" t="s">
        <v>3220</v>
      </c>
      <c r="H1420" s="157" t="s">
        <v>1412</v>
      </c>
      <c r="I1420" s="155" t="s">
        <v>55</v>
      </c>
      <c r="J1420" s="128">
        <v>5118.5</v>
      </c>
      <c r="K1420" s="128">
        <v>2477</v>
      </c>
      <c r="L1420" s="128">
        <v>4990</v>
      </c>
      <c r="M1420" s="199">
        <f t="shared" si="22"/>
        <v>12360230</v>
      </c>
      <c r="N1420" s="157" t="s">
        <v>2091</v>
      </c>
      <c r="O1420" s="157" t="s">
        <v>2092</v>
      </c>
      <c r="P1420" s="205"/>
      <c r="Q1420" s="205"/>
      <c r="R1420" s="205"/>
      <c r="S1420" s="206"/>
    </row>
    <row r="1421" spans="1:19" ht="29.1" customHeight="1">
      <c r="A1421" s="166">
        <v>1417</v>
      </c>
      <c r="B1421" s="206"/>
      <c r="C1421" s="206"/>
      <c r="D1421" s="206"/>
      <c r="E1421" s="206"/>
      <c r="F1421" s="166" t="s">
        <v>3226</v>
      </c>
      <c r="G1421" s="206" t="s">
        <v>3220</v>
      </c>
      <c r="H1421" s="157" t="s">
        <v>1411</v>
      </c>
      <c r="I1421" s="155" t="s">
        <v>55</v>
      </c>
      <c r="J1421" s="128">
        <v>1016.9</v>
      </c>
      <c r="K1421" s="128">
        <v>524</v>
      </c>
      <c r="L1421" s="128">
        <v>4990</v>
      </c>
      <c r="M1421" s="199">
        <f t="shared" si="22"/>
        <v>2614760</v>
      </c>
      <c r="N1421" s="157" t="s">
        <v>2041</v>
      </c>
      <c r="O1421" s="157">
        <v>518</v>
      </c>
      <c r="P1421" s="205"/>
      <c r="Q1421" s="205"/>
      <c r="R1421" s="205"/>
      <c r="S1421" s="206"/>
    </row>
    <row r="1422" spans="1:19" ht="29.1" customHeight="1">
      <c r="A1422" s="166">
        <v>1418</v>
      </c>
      <c r="B1422" s="206"/>
      <c r="C1422" s="206"/>
      <c r="D1422" s="206"/>
      <c r="E1422" s="206"/>
      <c r="F1422" s="166" t="s">
        <v>3226</v>
      </c>
      <c r="G1422" s="206" t="s">
        <v>3220</v>
      </c>
      <c r="H1422" s="157" t="s">
        <v>1410</v>
      </c>
      <c r="I1422" s="155" t="s">
        <v>55</v>
      </c>
      <c r="J1422" s="128">
        <v>2243.5</v>
      </c>
      <c r="K1422" s="128">
        <v>1240</v>
      </c>
      <c r="L1422" s="128">
        <v>4990</v>
      </c>
      <c r="M1422" s="199">
        <f t="shared" si="22"/>
        <v>6187600</v>
      </c>
      <c r="N1422" s="157" t="s">
        <v>2137</v>
      </c>
      <c r="O1422" s="157">
        <v>518</v>
      </c>
      <c r="P1422" s="205"/>
      <c r="Q1422" s="205"/>
      <c r="R1422" s="205"/>
      <c r="S1422" s="206"/>
    </row>
    <row r="1423" spans="1:19" ht="29.1" customHeight="1">
      <c r="A1423" s="166">
        <v>1419</v>
      </c>
      <c r="B1423" s="206"/>
      <c r="C1423" s="206"/>
      <c r="D1423" s="206"/>
      <c r="E1423" s="206"/>
      <c r="F1423" s="166" t="s">
        <v>3226</v>
      </c>
      <c r="G1423" s="206" t="s">
        <v>3220</v>
      </c>
      <c r="H1423" s="157" t="s">
        <v>1409</v>
      </c>
      <c r="I1423" s="155" t="s">
        <v>55</v>
      </c>
      <c r="J1423" s="128">
        <v>3694.8</v>
      </c>
      <c r="K1423" s="128">
        <v>2684</v>
      </c>
      <c r="L1423" s="128">
        <v>4990</v>
      </c>
      <c r="M1423" s="199">
        <f t="shared" si="22"/>
        <v>13393160</v>
      </c>
      <c r="N1423" s="157" t="s">
        <v>2136</v>
      </c>
      <c r="O1423" s="157" t="s">
        <v>2015</v>
      </c>
      <c r="P1423" s="205"/>
      <c r="Q1423" s="205"/>
      <c r="R1423" s="205"/>
      <c r="S1423" s="206"/>
    </row>
    <row r="1424" spans="1:19" ht="29.1" customHeight="1">
      <c r="A1424" s="166">
        <v>1420</v>
      </c>
      <c r="B1424" s="206"/>
      <c r="C1424" s="206"/>
      <c r="D1424" s="206"/>
      <c r="E1424" s="206"/>
      <c r="F1424" s="166" t="s">
        <v>3226</v>
      </c>
      <c r="G1424" s="206" t="s">
        <v>3220</v>
      </c>
      <c r="H1424" s="157" t="s">
        <v>1408</v>
      </c>
      <c r="I1424" s="155" t="s">
        <v>55</v>
      </c>
      <c r="J1424" s="128">
        <v>1522.2</v>
      </c>
      <c r="K1424" s="128">
        <v>1345</v>
      </c>
      <c r="L1424" s="128">
        <v>4990</v>
      </c>
      <c r="M1424" s="199">
        <f t="shared" si="22"/>
        <v>6711550</v>
      </c>
      <c r="N1424" s="157" t="s">
        <v>2006</v>
      </c>
      <c r="O1424" s="157" t="s">
        <v>2135</v>
      </c>
      <c r="P1424" s="205"/>
      <c r="Q1424" s="205"/>
      <c r="R1424" s="205"/>
      <c r="S1424" s="206"/>
    </row>
    <row r="1425" spans="1:19" ht="29.1" customHeight="1">
      <c r="A1425" s="166">
        <v>1421</v>
      </c>
      <c r="B1425" s="206"/>
      <c r="C1425" s="206"/>
      <c r="D1425" s="206"/>
      <c r="E1425" s="206"/>
      <c r="F1425" s="166" t="s">
        <v>3226</v>
      </c>
      <c r="G1425" s="206" t="s">
        <v>3220</v>
      </c>
      <c r="H1425" s="157" t="s">
        <v>1422</v>
      </c>
      <c r="I1425" s="155" t="s">
        <v>55</v>
      </c>
      <c r="J1425" s="128">
        <v>1800.8</v>
      </c>
      <c r="K1425" s="128">
        <v>109</v>
      </c>
      <c r="L1425" s="128">
        <v>4990</v>
      </c>
      <c r="M1425" s="199">
        <f t="shared" si="22"/>
        <v>543910</v>
      </c>
      <c r="N1425" s="157" t="s">
        <v>2018</v>
      </c>
      <c r="O1425" s="157">
        <v>488</v>
      </c>
      <c r="P1425" s="205"/>
      <c r="Q1425" s="205"/>
      <c r="R1425" s="205"/>
      <c r="S1425" s="206"/>
    </row>
    <row r="1426" spans="1:19" ht="29.1" customHeight="1">
      <c r="A1426" s="166">
        <v>1422</v>
      </c>
      <c r="B1426" s="206"/>
      <c r="C1426" s="206"/>
      <c r="D1426" s="206"/>
      <c r="E1426" s="206"/>
      <c r="F1426" s="166" t="s">
        <v>3226</v>
      </c>
      <c r="G1426" s="206" t="s">
        <v>3220</v>
      </c>
      <c r="H1426" s="157" t="s">
        <v>1407</v>
      </c>
      <c r="I1426" s="155" t="s">
        <v>55</v>
      </c>
      <c r="J1426" s="128">
        <v>379.2</v>
      </c>
      <c r="K1426" s="128">
        <v>372</v>
      </c>
      <c r="L1426" s="128">
        <v>4990</v>
      </c>
      <c r="M1426" s="199">
        <f t="shared" si="22"/>
        <v>1856280</v>
      </c>
      <c r="N1426" s="157" t="s">
        <v>1820</v>
      </c>
      <c r="O1426" s="157">
        <v>0</v>
      </c>
      <c r="P1426" s="205"/>
      <c r="Q1426" s="205"/>
      <c r="R1426" s="205"/>
      <c r="S1426" s="206"/>
    </row>
    <row r="1427" spans="1:19" ht="29.1" customHeight="1">
      <c r="A1427" s="166">
        <v>1423</v>
      </c>
      <c r="B1427" s="206"/>
      <c r="C1427" s="206"/>
      <c r="D1427" s="206"/>
      <c r="E1427" s="206"/>
      <c r="F1427" s="166" t="s">
        <v>3226</v>
      </c>
      <c r="G1427" s="206" t="s">
        <v>3220</v>
      </c>
      <c r="H1427" s="157" t="s">
        <v>1421</v>
      </c>
      <c r="I1427" s="155" t="s">
        <v>55</v>
      </c>
      <c r="J1427" s="128">
        <v>1809.7</v>
      </c>
      <c r="K1427" s="128">
        <v>287</v>
      </c>
      <c r="L1427" s="128">
        <v>4990</v>
      </c>
      <c r="M1427" s="199">
        <f t="shared" si="22"/>
        <v>1432130</v>
      </c>
      <c r="N1427" s="157" t="s">
        <v>2114</v>
      </c>
      <c r="O1427" s="157">
        <v>782</v>
      </c>
      <c r="P1427" s="205"/>
      <c r="Q1427" s="205"/>
      <c r="R1427" s="205"/>
      <c r="S1427" s="206"/>
    </row>
    <row r="1428" spans="1:19" ht="29.1" customHeight="1">
      <c r="A1428" s="166">
        <v>1424</v>
      </c>
      <c r="B1428" s="206"/>
      <c r="C1428" s="206"/>
      <c r="D1428" s="206"/>
      <c r="E1428" s="206"/>
      <c r="F1428" s="166" t="s">
        <v>3226</v>
      </c>
      <c r="G1428" s="206" t="s">
        <v>3220</v>
      </c>
      <c r="H1428" s="157" t="s">
        <v>1424</v>
      </c>
      <c r="I1428" s="155" t="s">
        <v>166</v>
      </c>
      <c r="J1428" s="128">
        <v>555.6</v>
      </c>
      <c r="K1428" s="128">
        <v>129</v>
      </c>
      <c r="L1428" s="128">
        <v>1480</v>
      </c>
      <c r="M1428" s="199">
        <f t="shared" si="22"/>
        <v>190920</v>
      </c>
      <c r="N1428" s="157" t="s">
        <v>1821</v>
      </c>
      <c r="O1428" s="157">
        <v>0</v>
      </c>
      <c r="P1428" s="205"/>
      <c r="Q1428" s="205"/>
      <c r="R1428" s="205"/>
      <c r="S1428" s="206"/>
    </row>
    <row r="1429" spans="1:19" ht="29.1" customHeight="1">
      <c r="A1429" s="166">
        <v>1425</v>
      </c>
      <c r="B1429" s="206"/>
      <c r="C1429" s="206"/>
      <c r="D1429" s="206"/>
      <c r="E1429" s="206"/>
      <c r="F1429" s="166" t="s">
        <v>3226</v>
      </c>
      <c r="G1429" s="206" t="s">
        <v>3220</v>
      </c>
      <c r="H1429" s="157" t="s">
        <v>1425</v>
      </c>
      <c r="I1429" s="155" t="s">
        <v>119</v>
      </c>
      <c r="J1429" s="128">
        <v>1887.4</v>
      </c>
      <c r="K1429" s="128">
        <v>471</v>
      </c>
      <c r="L1429" s="128">
        <v>1480</v>
      </c>
      <c r="M1429" s="199">
        <f t="shared" si="22"/>
        <v>697080</v>
      </c>
      <c r="N1429" s="157" t="s">
        <v>1821</v>
      </c>
      <c r="O1429" s="157">
        <v>0</v>
      </c>
      <c r="P1429" s="205"/>
      <c r="Q1429" s="205"/>
      <c r="R1429" s="205"/>
      <c r="S1429" s="206"/>
    </row>
    <row r="1430" spans="1:19" ht="29.1" customHeight="1">
      <c r="A1430" s="166">
        <v>1426</v>
      </c>
      <c r="B1430" s="206"/>
      <c r="C1430" s="206"/>
      <c r="D1430" s="206"/>
      <c r="E1430" s="206"/>
      <c r="F1430" s="166" t="s">
        <v>3226</v>
      </c>
      <c r="G1430" s="206" t="s">
        <v>3220</v>
      </c>
      <c r="H1430" s="157" t="s">
        <v>1420</v>
      </c>
      <c r="I1430" s="155" t="s">
        <v>55</v>
      </c>
      <c r="J1430" s="128">
        <v>5560.5</v>
      </c>
      <c r="K1430" s="128">
        <v>1988</v>
      </c>
      <c r="L1430" s="128">
        <v>4990</v>
      </c>
      <c r="M1430" s="199">
        <f t="shared" si="22"/>
        <v>9920120</v>
      </c>
      <c r="N1430" s="157" t="s">
        <v>2063</v>
      </c>
      <c r="O1430" s="157" t="s">
        <v>2064</v>
      </c>
      <c r="P1430" s="205"/>
      <c r="Q1430" s="205"/>
      <c r="R1430" s="205"/>
      <c r="S1430" s="206"/>
    </row>
    <row r="1431" spans="1:19" ht="29.1" customHeight="1">
      <c r="A1431" s="166">
        <v>1427</v>
      </c>
      <c r="B1431" s="206"/>
      <c r="C1431" s="206"/>
      <c r="D1431" s="206"/>
      <c r="E1431" s="206"/>
      <c r="F1431" s="166" t="s">
        <v>3226</v>
      </c>
      <c r="G1431" s="206" t="s">
        <v>3220</v>
      </c>
      <c r="H1431" s="157" t="s">
        <v>1419</v>
      </c>
      <c r="I1431" s="155" t="s">
        <v>55</v>
      </c>
      <c r="J1431" s="128">
        <v>2950.2</v>
      </c>
      <c r="K1431" s="128">
        <v>1881</v>
      </c>
      <c r="L1431" s="128">
        <v>4990</v>
      </c>
      <c r="M1431" s="199">
        <f t="shared" si="22"/>
        <v>9386190</v>
      </c>
      <c r="N1431" s="157" t="s">
        <v>2061</v>
      </c>
      <c r="O1431" s="157" t="s">
        <v>2062</v>
      </c>
      <c r="P1431" s="205"/>
      <c r="Q1431" s="205"/>
      <c r="R1431" s="205"/>
      <c r="S1431" s="206"/>
    </row>
    <row r="1432" spans="1:19" ht="29.1" customHeight="1">
      <c r="A1432" s="166">
        <v>1428</v>
      </c>
      <c r="B1432" s="206"/>
      <c r="C1432" s="206"/>
      <c r="D1432" s="206"/>
      <c r="E1432" s="206"/>
      <c r="F1432" s="166" t="s">
        <v>3226</v>
      </c>
      <c r="G1432" s="206" t="s">
        <v>3220</v>
      </c>
      <c r="H1432" s="157" t="s">
        <v>763</v>
      </c>
      <c r="I1432" s="155" t="s">
        <v>166</v>
      </c>
      <c r="J1432" s="128">
        <v>1632.5</v>
      </c>
      <c r="K1432" s="128">
        <v>422</v>
      </c>
      <c r="L1432" s="128">
        <v>1480</v>
      </c>
      <c r="M1432" s="199">
        <f t="shared" si="22"/>
        <v>624560</v>
      </c>
      <c r="N1432" s="157" t="s">
        <v>3181</v>
      </c>
      <c r="O1432" s="157">
        <v>0</v>
      </c>
      <c r="P1432" s="205"/>
      <c r="Q1432" s="205"/>
      <c r="R1432" s="205"/>
      <c r="S1432" s="206"/>
    </row>
    <row r="1433" spans="1:19" ht="29.1" customHeight="1">
      <c r="A1433" s="166">
        <v>1429</v>
      </c>
      <c r="B1433" s="206"/>
      <c r="C1433" s="206"/>
      <c r="D1433" s="206"/>
      <c r="E1433" s="206"/>
      <c r="F1433" s="166" t="s">
        <v>3226</v>
      </c>
      <c r="G1433" s="206" t="s">
        <v>3220</v>
      </c>
      <c r="H1433" s="157" t="s">
        <v>261</v>
      </c>
      <c r="I1433" s="155" t="s">
        <v>1426</v>
      </c>
      <c r="J1433" s="128">
        <v>10210</v>
      </c>
      <c r="K1433" s="128">
        <v>325</v>
      </c>
      <c r="L1433" s="128">
        <v>1480</v>
      </c>
      <c r="M1433" s="199">
        <f t="shared" ref="M1433:M1496" si="23">K1433*L1433</f>
        <v>481000</v>
      </c>
      <c r="N1433" s="157" t="s">
        <v>3191</v>
      </c>
      <c r="O1433" s="157">
        <v>0</v>
      </c>
      <c r="P1433" s="205"/>
      <c r="Q1433" s="205"/>
      <c r="R1433" s="205"/>
      <c r="S1433" s="206"/>
    </row>
    <row r="1434" spans="1:19" ht="29.1" customHeight="1">
      <c r="A1434" s="166">
        <v>1430</v>
      </c>
      <c r="B1434" s="206"/>
      <c r="C1434" s="206"/>
      <c r="D1434" s="206"/>
      <c r="E1434" s="206"/>
      <c r="F1434" s="166" t="s">
        <v>3226</v>
      </c>
      <c r="G1434" s="206" t="s">
        <v>3220</v>
      </c>
      <c r="H1434" s="157" t="s">
        <v>262</v>
      </c>
      <c r="I1434" s="155" t="s">
        <v>370</v>
      </c>
      <c r="J1434" s="128">
        <v>75999.3</v>
      </c>
      <c r="K1434" s="128">
        <v>1223</v>
      </c>
      <c r="L1434" s="128">
        <v>1480</v>
      </c>
      <c r="M1434" s="199">
        <f t="shared" si="23"/>
        <v>1810040</v>
      </c>
      <c r="N1434" s="157" t="s">
        <v>3191</v>
      </c>
      <c r="O1434" s="157">
        <v>0</v>
      </c>
      <c r="P1434" s="205"/>
      <c r="Q1434" s="205"/>
      <c r="R1434" s="205"/>
      <c r="S1434" s="206"/>
    </row>
    <row r="1435" spans="1:19" ht="29.1" customHeight="1">
      <c r="A1435" s="166">
        <v>1431</v>
      </c>
      <c r="B1435" s="206"/>
      <c r="C1435" s="206"/>
      <c r="D1435" s="206"/>
      <c r="E1435" s="206"/>
      <c r="F1435" s="166" t="s">
        <v>3226</v>
      </c>
      <c r="G1435" s="206" t="s">
        <v>3221</v>
      </c>
      <c r="H1435" s="158" t="s">
        <v>1557</v>
      </c>
      <c r="I1435" s="155" t="s">
        <v>370</v>
      </c>
      <c r="J1435" s="128">
        <v>81797.5</v>
      </c>
      <c r="K1435" s="199">
        <v>844</v>
      </c>
      <c r="L1435" s="199">
        <v>1650</v>
      </c>
      <c r="M1435" s="199">
        <f t="shared" si="23"/>
        <v>1392600</v>
      </c>
      <c r="N1435" s="157" t="s">
        <v>3191</v>
      </c>
      <c r="O1435" s="157">
        <v>0</v>
      </c>
      <c r="P1435" s="205"/>
      <c r="Q1435" s="205"/>
      <c r="R1435" s="205"/>
      <c r="S1435" s="206"/>
    </row>
    <row r="1436" spans="1:19" ht="29.1" customHeight="1">
      <c r="A1436" s="166">
        <v>1432</v>
      </c>
      <c r="B1436" s="206"/>
      <c r="C1436" s="206"/>
      <c r="D1436" s="206"/>
      <c r="E1436" s="206"/>
      <c r="F1436" s="166" t="s">
        <v>3226</v>
      </c>
      <c r="G1436" s="206" t="s">
        <v>3221</v>
      </c>
      <c r="H1436" s="158" t="s">
        <v>1556</v>
      </c>
      <c r="I1436" s="155" t="s">
        <v>1426</v>
      </c>
      <c r="J1436" s="128">
        <v>15658.6</v>
      </c>
      <c r="K1436" s="199">
        <v>401</v>
      </c>
      <c r="L1436" s="199">
        <v>1650</v>
      </c>
      <c r="M1436" s="199">
        <f t="shared" si="23"/>
        <v>661650</v>
      </c>
      <c r="N1436" s="157" t="s">
        <v>3191</v>
      </c>
      <c r="O1436" s="157">
        <v>0</v>
      </c>
      <c r="P1436" s="205"/>
      <c r="Q1436" s="205"/>
      <c r="R1436" s="205"/>
      <c r="S1436" s="206"/>
    </row>
    <row r="1437" spans="1:19" ht="29.1" customHeight="1">
      <c r="A1437" s="166">
        <v>1433</v>
      </c>
      <c r="B1437" s="206"/>
      <c r="C1437" s="206"/>
      <c r="D1437" s="206"/>
      <c r="E1437" s="206"/>
      <c r="F1437" s="166" t="s">
        <v>3226</v>
      </c>
      <c r="G1437" s="206" t="s">
        <v>3221</v>
      </c>
      <c r="H1437" s="158" t="s">
        <v>1524</v>
      </c>
      <c r="I1437" s="155" t="s">
        <v>55</v>
      </c>
      <c r="J1437" s="128">
        <v>2931.9</v>
      </c>
      <c r="K1437" s="199">
        <v>784</v>
      </c>
      <c r="L1437" s="199">
        <v>4400</v>
      </c>
      <c r="M1437" s="199">
        <f t="shared" si="23"/>
        <v>3449600</v>
      </c>
      <c r="N1437" s="157" t="s">
        <v>1818</v>
      </c>
      <c r="O1437" s="157" t="s">
        <v>1819</v>
      </c>
      <c r="P1437" s="205"/>
      <c r="Q1437" s="205"/>
      <c r="R1437" s="205"/>
      <c r="S1437" s="206"/>
    </row>
    <row r="1438" spans="1:19" ht="29.1" customHeight="1">
      <c r="A1438" s="166">
        <v>1434</v>
      </c>
      <c r="B1438" s="206"/>
      <c r="C1438" s="206"/>
      <c r="D1438" s="206"/>
      <c r="E1438" s="206"/>
      <c r="F1438" s="166" t="s">
        <v>3226</v>
      </c>
      <c r="G1438" s="206" t="s">
        <v>3221</v>
      </c>
      <c r="H1438" s="158" t="s">
        <v>1555</v>
      </c>
      <c r="I1438" s="155" t="s">
        <v>166</v>
      </c>
      <c r="J1438" s="128">
        <v>86.4</v>
      </c>
      <c r="K1438" s="199">
        <v>38</v>
      </c>
      <c r="L1438" s="199">
        <v>1450</v>
      </c>
      <c r="M1438" s="199">
        <f t="shared" si="23"/>
        <v>55100</v>
      </c>
      <c r="N1438" s="157" t="s">
        <v>1821</v>
      </c>
      <c r="O1438" s="157">
        <v>0</v>
      </c>
      <c r="P1438" s="205"/>
      <c r="Q1438" s="205"/>
      <c r="R1438" s="205"/>
      <c r="S1438" s="206"/>
    </row>
    <row r="1439" spans="1:19" ht="29.1" customHeight="1">
      <c r="A1439" s="166">
        <v>1435</v>
      </c>
      <c r="B1439" s="206"/>
      <c r="C1439" s="206"/>
      <c r="D1439" s="206"/>
      <c r="E1439" s="206"/>
      <c r="F1439" s="166" t="s">
        <v>3226</v>
      </c>
      <c r="G1439" s="206" t="s">
        <v>3221</v>
      </c>
      <c r="H1439" s="157" t="s">
        <v>1525</v>
      </c>
      <c r="I1439" s="155" t="s">
        <v>55</v>
      </c>
      <c r="J1439" s="128">
        <v>1924.8</v>
      </c>
      <c r="K1439" s="199">
        <v>784</v>
      </c>
      <c r="L1439" s="199">
        <v>4400</v>
      </c>
      <c r="M1439" s="199">
        <f t="shared" si="23"/>
        <v>3449600</v>
      </c>
      <c r="N1439" s="157" t="s">
        <v>1983</v>
      </c>
      <c r="O1439" s="157" t="s">
        <v>1984</v>
      </c>
      <c r="P1439" s="205"/>
      <c r="Q1439" s="205"/>
      <c r="R1439" s="205"/>
      <c r="S1439" s="206"/>
    </row>
    <row r="1440" spans="1:19" ht="29.1" customHeight="1">
      <c r="A1440" s="166">
        <v>1436</v>
      </c>
      <c r="B1440" s="206"/>
      <c r="C1440" s="206"/>
      <c r="D1440" s="206"/>
      <c r="E1440" s="206"/>
      <c r="F1440" s="166" t="s">
        <v>3226</v>
      </c>
      <c r="G1440" s="206" t="s">
        <v>3221</v>
      </c>
      <c r="H1440" s="157" t="s">
        <v>1526</v>
      </c>
      <c r="I1440" s="155" t="s">
        <v>55</v>
      </c>
      <c r="J1440" s="128">
        <v>2105.8000000000002</v>
      </c>
      <c r="K1440" s="199">
        <v>881</v>
      </c>
      <c r="L1440" s="199">
        <v>4400</v>
      </c>
      <c r="M1440" s="199">
        <f t="shared" si="23"/>
        <v>3876400</v>
      </c>
      <c r="N1440" s="157" t="s">
        <v>1855</v>
      </c>
      <c r="O1440" s="157" t="s">
        <v>1977</v>
      </c>
      <c r="P1440" s="205"/>
      <c r="Q1440" s="205"/>
      <c r="R1440" s="205"/>
      <c r="S1440" s="206"/>
    </row>
    <row r="1441" spans="1:19" ht="29.1" customHeight="1">
      <c r="A1441" s="166">
        <v>1437</v>
      </c>
      <c r="B1441" s="206"/>
      <c r="C1441" s="206"/>
      <c r="D1441" s="206"/>
      <c r="E1441" s="206"/>
      <c r="F1441" s="166" t="s">
        <v>3226</v>
      </c>
      <c r="G1441" s="206" t="s">
        <v>3221</v>
      </c>
      <c r="H1441" s="157" t="s">
        <v>1527</v>
      </c>
      <c r="I1441" s="155" t="s">
        <v>55</v>
      </c>
      <c r="J1441" s="128">
        <v>5485.1</v>
      </c>
      <c r="K1441" s="199">
        <v>2275</v>
      </c>
      <c r="L1441" s="199">
        <v>4400</v>
      </c>
      <c r="M1441" s="199">
        <f t="shared" si="23"/>
        <v>10010000</v>
      </c>
      <c r="N1441" s="157" t="s">
        <v>1852</v>
      </c>
      <c r="O1441" s="157" t="s">
        <v>1853</v>
      </c>
      <c r="P1441" s="205"/>
      <c r="Q1441" s="205"/>
      <c r="R1441" s="205"/>
      <c r="S1441" s="206"/>
    </row>
    <row r="1442" spans="1:19" ht="29.1" customHeight="1">
      <c r="A1442" s="166">
        <v>1438</v>
      </c>
      <c r="B1442" s="206"/>
      <c r="C1442" s="206"/>
      <c r="D1442" s="206"/>
      <c r="E1442" s="206"/>
      <c r="F1442" s="166" t="s">
        <v>3226</v>
      </c>
      <c r="G1442" s="206" t="s">
        <v>3221</v>
      </c>
      <c r="H1442" s="157" t="s">
        <v>1528</v>
      </c>
      <c r="I1442" s="155" t="s">
        <v>55</v>
      </c>
      <c r="J1442" s="128">
        <v>1330.1</v>
      </c>
      <c r="K1442" s="199">
        <v>550</v>
      </c>
      <c r="L1442" s="199">
        <v>4400</v>
      </c>
      <c r="M1442" s="199">
        <f t="shared" si="23"/>
        <v>2420000</v>
      </c>
      <c r="N1442" s="157" t="s">
        <v>1852</v>
      </c>
      <c r="O1442" s="157" t="s">
        <v>1853</v>
      </c>
      <c r="P1442" s="205"/>
      <c r="Q1442" s="205"/>
      <c r="R1442" s="205"/>
      <c r="S1442" s="206"/>
    </row>
    <row r="1443" spans="1:19" ht="29.1" customHeight="1">
      <c r="A1443" s="166">
        <v>1439</v>
      </c>
      <c r="B1443" s="206"/>
      <c r="C1443" s="206"/>
      <c r="D1443" s="206"/>
      <c r="E1443" s="206"/>
      <c r="F1443" s="166" t="s">
        <v>3226</v>
      </c>
      <c r="G1443" s="206" t="s">
        <v>3221</v>
      </c>
      <c r="H1443" s="157" t="s">
        <v>1529</v>
      </c>
      <c r="I1443" s="155" t="s">
        <v>55</v>
      </c>
      <c r="J1443" s="128">
        <v>3010.1</v>
      </c>
      <c r="K1443" s="199">
        <v>1226</v>
      </c>
      <c r="L1443" s="199">
        <v>4400</v>
      </c>
      <c r="M1443" s="199">
        <f t="shared" si="23"/>
        <v>5394400</v>
      </c>
      <c r="N1443" s="157" t="s">
        <v>1848</v>
      </c>
      <c r="O1443" s="157" t="s">
        <v>1849</v>
      </c>
      <c r="P1443" s="205"/>
      <c r="Q1443" s="205"/>
      <c r="R1443" s="205"/>
      <c r="S1443" s="206"/>
    </row>
    <row r="1444" spans="1:19" ht="29.1" customHeight="1">
      <c r="A1444" s="166">
        <v>1440</v>
      </c>
      <c r="B1444" s="206"/>
      <c r="C1444" s="206"/>
      <c r="D1444" s="206"/>
      <c r="E1444" s="206"/>
      <c r="F1444" s="166" t="s">
        <v>3226</v>
      </c>
      <c r="G1444" s="206" t="s">
        <v>3221</v>
      </c>
      <c r="H1444" s="158" t="s">
        <v>1530</v>
      </c>
      <c r="I1444" s="155" t="s">
        <v>55</v>
      </c>
      <c r="J1444" s="128">
        <v>2863.1</v>
      </c>
      <c r="K1444" s="199">
        <v>1173</v>
      </c>
      <c r="L1444" s="199">
        <v>4400</v>
      </c>
      <c r="M1444" s="199">
        <f t="shared" si="23"/>
        <v>5161200</v>
      </c>
      <c r="N1444" s="157" t="s">
        <v>1818</v>
      </c>
      <c r="O1444" s="157" t="s">
        <v>1858</v>
      </c>
      <c r="P1444" s="205"/>
      <c r="Q1444" s="205"/>
      <c r="R1444" s="205"/>
      <c r="S1444" s="206"/>
    </row>
    <row r="1445" spans="1:19" ht="29.1" customHeight="1">
      <c r="A1445" s="166">
        <v>1441</v>
      </c>
      <c r="B1445" s="206"/>
      <c r="C1445" s="206"/>
      <c r="D1445" s="206"/>
      <c r="E1445" s="206"/>
      <c r="F1445" s="166" t="s">
        <v>3226</v>
      </c>
      <c r="G1445" s="206" t="s">
        <v>3221</v>
      </c>
      <c r="H1445" s="158" t="s">
        <v>1531</v>
      </c>
      <c r="I1445" s="155" t="s">
        <v>55</v>
      </c>
      <c r="J1445" s="128">
        <v>2116.6999999999998</v>
      </c>
      <c r="K1445" s="199">
        <v>860</v>
      </c>
      <c r="L1445" s="199">
        <v>4400</v>
      </c>
      <c r="M1445" s="199">
        <f t="shared" si="23"/>
        <v>3784000</v>
      </c>
      <c r="N1445" s="157" t="s">
        <v>1985</v>
      </c>
      <c r="O1445" s="157">
        <v>473</v>
      </c>
      <c r="P1445" s="205"/>
      <c r="Q1445" s="205"/>
      <c r="R1445" s="205"/>
      <c r="S1445" s="206"/>
    </row>
    <row r="1446" spans="1:19" ht="29.1" customHeight="1">
      <c r="A1446" s="166">
        <v>1442</v>
      </c>
      <c r="B1446" s="206"/>
      <c r="C1446" s="206"/>
      <c r="D1446" s="206"/>
      <c r="E1446" s="206"/>
      <c r="F1446" s="166" t="s">
        <v>3226</v>
      </c>
      <c r="G1446" s="206" t="s">
        <v>3221</v>
      </c>
      <c r="H1446" s="158" t="s">
        <v>1532</v>
      </c>
      <c r="I1446" s="155" t="s">
        <v>55</v>
      </c>
      <c r="J1446" s="128">
        <v>2003.7</v>
      </c>
      <c r="K1446" s="199">
        <v>810</v>
      </c>
      <c r="L1446" s="199">
        <v>4400</v>
      </c>
      <c r="M1446" s="199">
        <f t="shared" si="23"/>
        <v>3564000</v>
      </c>
      <c r="N1446" s="157" t="s">
        <v>1985</v>
      </c>
      <c r="O1446" s="157">
        <v>473</v>
      </c>
      <c r="P1446" s="205"/>
      <c r="Q1446" s="205"/>
      <c r="R1446" s="205"/>
      <c r="S1446" s="206"/>
    </row>
    <row r="1447" spans="1:19" ht="29.1" customHeight="1">
      <c r="A1447" s="166">
        <v>1443</v>
      </c>
      <c r="B1447" s="206"/>
      <c r="C1447" s="206"/>
      <c r="D1447" s="206"/>
      <c r="E1447" s="206"/>
      <c r="F1447" s="166" t="s">
        <v>3226</v>
      </c>
      <c r="G1447" s="206" t="s">
        <v>3221</v>
      </c>
      <c r="H1447" s="158" t="s">
        <v>1533</v>
      </c>
      <c r="I1447" s="155" t="s">
        <v>55</v>
      </c>
      <c r="J1447" s="128">
        <v>1366.2</v>
      </c>
      <c r="K1447" s="199">
        <v>542</v>
      </c>
      <c r="L1447" s="199">
        <v>4400</v>
      </c>
      <c r="M1447" s="199">
        <f t="shared" si="23"/>
        <v>2384800</v>
      </c>
      <c r="N1447" s="157" t="s">
        <v>1986</v>
      </c>
      <c r="O1447" s="157" t="s">
        <v>1987</v>
      </c>
      <c r="P1447" s="205"/>
      <c r="Q1447" s="205"/>
      <c r="R1447" s="205"/>
      <c r="S1447" s="206"/>
    </row>
    <row r="1448" spans="1:19" ht="29.1" customHeight="1">
      <c r="A1448" s="166">
        <v>1444</v>
      </c>
      <c r="B1448" s="206"/>
      <c r="C1448" s="206"/>
      <c r="D1448" s="206"/>
      <c r="E1448" s="206"/>
      <c r="F1448" s="166" t="s">
        <v>3226</v>
      </c>
      <c r="G1448" s="206" t="s">
        <v>3221</v>
      </c>
      <c r="H1448" s="158" t="s">
        <v>1534</v>
      </c>
      <c r="I1448" s="155" t="s">
        <v>55</v>
      </c>
      <c r="J1448" s="128">
        <v>2562.8000000000002</v>
      </c>
      <c r="K1448" s="199">
        <v>1023</v>
      </c>
      <c r="L1448" s="199">
        <v>4400</v>
      </c>
      <c r="M1448" s="199">
        <f t="shared" si="23"/>
        <v>4501200</v>
      </c>
      <c r="N1448" s="157" t="s">
        <v>1831</v>
      </c>
      <c r="O1448" s="157">
        <v>753</v>
      </c>
      <c r="P1448" s="205"/>
      <c r="Q1448" s="205"/>
      <c r="R1448" s="205"/>
      <c r="S1448" s="206"/>
    </row>
    <row r="1449" spans="1:19" ht="29.1" customHeight="1">
      <c r="A1449" s="166">
        <v>1445</v>
      </c>
      <c r="B1449" s="206"/>
      <c r="C1449" s="206"/>
      <c r="D1449" s="206"/>
      <c r="E1449" s="206"/>
      <c r="F1449" s="166" t="s">
        <v>3226</v>
      </c>
      <c r="G1449" s="206" t="s">
        <v>3221</v>
      </c>
      <c r="H1449" s="158" t="s">
        <v>1554</v>
      </c>
      <c r="I1449" s="155" t="s">
        <v>119</v>
      </c>
      <c r="J1449" s="128">
        <v>2106.1</v>
      </c>
      <c r="K1449" s="199">
        <v>976</v>
      </c>
      <c r="L1449" s="199">
        <v>1450</v>
      </c>
      <c r="M1449" s="199">
        <f t="shared" si="23"/>
        <v>1415200</v>
      </c>
      <c r="N1449" s="157" t="s">
        <v>1821</v>
      </c>
      <c r="O1449" s="157">
        <v>0</v>
      </c>
      <c r="P1449" s="205"/>
      <c r="Q1449" s="205"/>
      <c r="R1449" s="205"/>
      <c r="S1449" s="206"/>
    </row>
    <row r="1450" spans="1:19" ht="29.1" customHeight="1">
      <c r="A1450" s="166">
        <v>1446</v>
      </c>
      <c r="B1450" s="206"/>
      <c r="C1450" s="206"/>
      <c r="D1450" s="206"/>
      <c r="E1450" s="206"/>
      <c r="F1450" s="166" t="s">
        <v>3226</v>
      </c>
      <c r="G1450" s="206" t="s">
        <v>3221</v>
      </c>
      <c r="H1450" s="158" t="s">
        <v>1535</v>
      </c>
      <c r="I1450" s="155" t="s">
        <v>55</v>
      </c>
      <c r="J1450" s="128">
        <v>2334.8000000000002</v>
      </c>
      <c r="K1450" s="199">
        <v>924</v>
      </c>
      <c r="L1450" s="199">
        <v>4400</v>
      </c>
      <c r="M1450" s="199">
        <f t="shared" si="23"/>
        <v>4065600</v>
      </c>
      <c r="N1450" s="157" t="s">
        <v>1869</v>
      </c>
      <c r="O1450" s="157" t="s">
        <v>1870</v>
      </c>
      <c r="P1450" s="205"/>
      <c r="Q1450" s="205"/>
      <c r="R1450" s="205"/>
      <c r="S1450" s="206"/>
    </row>
    <row r="1451" spans="1:19" ht="29.1" customHeight="1">
      <c r="A1451" s="166">
        <v>1447</v>
      </c>
      <c r="B1451" s="206"/>
      <c r="C1451" s="206"/>
      <c r="D1451" s="206"/>
      <c r="E1451" s="206"/>
      <c r="F1451" s="166" t="s">
        <v>3226</v>
      </c>
      <c r="G1451" s="206" t="s">
        <v>3221</v>
      </c>
      <c r="H1451" s="158" t="s">
        <v>1536</v>
      </c>
      <c r="I1451" s="155" t="s">
        <v>55</v>
      </c>
      <c r="J1451" s="128">
        <v>1265</v>
      </c>
      <c r="K1451" s="199">
        <v>505</v>
      </c>
      <c r="L1451" s="199">
        <v>4400</v>
      </c>
      <c r="M1451" s="199">
        <f t="shared" si="23"/>
        <v>2222000</v>
      </c>
      <c r="N1451" s="157" t="s">
        <v>1869</v>
      </c>
      <c r="O1451" s="157" t="s">
        <v>1868</v>
      </c>
      <c r="P1451" s="205"/>
      <c r="Q1451" s="205"/>
      <c r="R1451" s="205"/>
      <c r="S1451" s="206"/>
    </row>
    <row r="1452" spans="1:19" ht="29.1" customHeight="1">
      <c r="A1452" s="166">
        <v>1448</v>
      </c>
      <c r="B1452" s="206"/>
      <c r="C1452" s="206"/>
      <c r="D1452" s="206"/>
      <c r="E1452" s="206"/>
      <c r="F1452" s="166" t="s">
        <v>3226</v>
      </c>
      <c r="G1452" s="206" t="s">
        <v>3221</v>
      </c>
      <c r="H1452" s="158" t="s">
        <v>1537</v>
      </c>
      <c r="I1452" s="155" t="s">
        <v>55</v>
      </c>
      <c r="J1452" s="128">
        <v>2520.6999999999998</v>
      </c>
      <c r="K1452" s="199">
        <v>997</v>
      </c>
      <c r="L1452" s="199">
        <v>4400</v>
      </c>
      <c r="M1452" s="199">
        <f t="shared" si="23"/>
        <v>4386800</v>
      </c>
      <c r="N1452" s="157" t="s">
        <v>1978</v>
      </c>
      <c r="O1452" s="157">
        <v>384</v>
      </c>
      <c r="P1452" s="205"/>
      <c r="Q1452" s="205"/>
      <c r="R1452" s="205"/>
      <c r="S1452" s="206"/>
    </row>
    <row r="1453" spans="1:19" ht="29.1" customHeight="1">
      <c r="A1453" s="166">
        <v>1449</v>
      </c>
      <c r="B1453" s="206"/>
      <c r="C1453" s="206"/>
      <c r="D1453" s="206"/>
      <c r="E1453" s="206"/>
      <c r="F1453" s="166" t="s">
        <v>3226</v>
      </c>
      <c r="G1453" s="206" t="s">
        <v>3221</v>
      </c>
      <c r="H1453" s="158" t="s">
        <v>1538</v>
      </c>
      <c r="I1453" s="155" t="s">
        <v>55</v>
      </c>
      <c r="J1453" s="128">
        <v>2975.7</v>
      </c>
      <c r="K1453" s="199">
        <v>1173</v>
      </c>
      <c r="L1453" s="199">
        <v>4400</v>
      </c>
      <c r="M1453" s="199">
        <f t="shared" si="23"/>
        <v>5161200</v>
      </c>
      <c r="N1453" s="157" t="s">
        <v>1818</v>
      </c>
      <c r="O1453" s="157" t="s">
        <v>1858</v>
      </c>
      <c r="P1453" s="205"/>
      <c r="Q1453" s="205"/>
      <c r="R1453" s="205"/>
      <c r="S1453" s="206"/>
    </row>
    <row r="1454" spans="1:19" ht="29.1" customHeight="1">
      <c r="A1454" s="166">
        <v>1450</v>
      </c>
      <c r="B1454" s="206"/>
      <c r="C1454" s="206"/>
      <c r="D1454" s="206"/>
      <c r="E1454" s="206"/>
      <c r="F1454" s="166" t="s">
        <v>3226</v>
      </c>
      <c r="G1454" s="206" t="s">
        <v>3221</v>
      </c>
      <c r="H1454" s="158" t="s">
        <v>1539</v>
      </c>
      <c r="I1454" s="155" t="s">
        <v>55</v>
      </c>
      <c r="J1454" s="128">
        <v>2581.6999999999998</v>
      </c>
      <c r="K1454" s="199">
        <v>1025</v>
      </c>
      <c r="L1454" s="199">
        <v>4400</v>
      </c>
      <c r="M1454" s="199">
        <f t="shared" si="23"/>
        <v>4510000</v>
      </c>
      <c r="N1454" s="157" t="s">
        <v>1988</v>
      </c>
      <c r="O1454" s="157" t="s">
        <v>1989</v>
      </c>
      <c r="P1454" s="205"/>
      <c r="Q1454" s="205"/>
      <c r="R1454" s="205"/>
      <c r="S1454" s="206"/>
    </row>
    <row r="1455" spans="1:19" ht="29.1" customHeight="1">
      <c r="A1455" s="166">
        <v>1451</v>
      </c>
      <c r="B1455" s="206"/>
      <c r="C1455" s="206"/>
      <c r="D1455" s="206"/>
      <c r="E1455" s="206"/>
      <c r="F1455" s="166" t="s">
        <v>3226</v>
      </c>
      <c r="G1455" s="206" t="s">
        <v>3221</v>
      </c>
      <c r="H1455" s="158" t="s">
        <v>1540</v>
      </c>
      <c r="I1455" s="155" t="s">
        <v>55</v>
      </c>
      <c r="J1455" s="128">
        <v>2325.1</v>
      </c>
      <c r="K1455" s="199">
        <v>934</v>
      </c>
      <c r="L1455" s="199">
        <v>4400</v>
      </c>
      <c r="M1455" s="199">
        <f t="shared" si="23"/>
        <v>4109600</v>
      </c>
      <c r="N1455" s="157" t="s">
        <v>1851</v>
      </c>
      <c r="O1455" s="157" t="s">
        <v>1857</v>
      </c>
      <c r="P1455" s="205"/>
      <c r="Q1455" s="205"/>
      <c r="R1455" s="205"/>
      <c r="S1455" s="206"/>
    </row>
    <row r="1456" spans="1:19" ht="29.1" customHeight="1">
      <c r="A1456" s="166">
        <v>1452</v>
      </c>
      <c r="B1456" s="206"/>
      <c r="C1456" s="206"/>
      <c r="D1456" s="206"/>
      <c r="E1456" s="206"/>
      <c r="F1456" s="166" t="s">
        <v>3226</v>
      </c>
      <c r="G1456" s="206" t="s">
        <v>3221</v>
      </c>
      <c r="H1456" s="158" t="s">
        <v>1541</v>
      </c>
      <c r="I1456" s="155" t="s">
        <v>55</v>
      </c>
      <c r="J1456" s="128">
        <v>2136.6999999999998</v>
      </c>
      <c r="K1456" s="199">
        <v>882</v>
      </c>
      <c r="L1456" s="199">
        <v>4570</v>
      </c>
      <c r="M1456" s="199">
        <f t="shared" si="23"/>
        <v>4030740</v>
      </c>
      <c r="N1456" s="157" t="s">
        <v>1843</v>
      </c>
      <c r="O1456" s="157">
        <v>461</v>
      </c>
      <c r="P1456" s="205"/>
      <c r="Q1456" s="205"/>
      <c r="R1456" s="205"/>
      <c r="S1456" s="206"/>
    </row>
    <row r="1457" spans="1:19" ht="29.1" customHeight="1">
      <c r="A1457" s="166">
        <v>1453</v>
      </c>
      <c r="B1457" s="206"/>
      <c r="C1457" s="206"/>
      <c r="D1457" s="206"/>
      <c r="E1457" s="206"/>
      <c r="F1457" s="166" t="s">
        <v>3226</v>
      </c>
      <c r="G1457" s="206" t="s">
        <v>3221</v>
      </c>
      <c r="H1457" s="158" t="s">
        <v>1553</v>
      </c>
      <c r="I1457" s="155" t="s">
        <v>119</v>
      </c>
      <c r="J1457" s="128">
        <v>14683.9</v>
      </c>
      <c r="K1457" s="199">
        <v>353</v>
      </c>
      <c r="L1457" s="199">
        <v>1650</v>
      </c>
      <c r="M1457" s="199">
        <f t="shared" si="23"/>
        <v>582450</v>
      </c>
      <c r="N1457" s="157" t="s">
        <v>1821</v>
      </c>
      <c r="O1457" s="157">
        <v>0</v>
      </c>
      <c r="P1457" s="205"/>
      <c r="Q1457" s="205"/>
      <c r="R1457" s="205"/>
      <c r="S1457" s="206"/>
    </row>
    <row r="1458" spans="1:19" ht="29.1" customHeight="1">
      <c r="A1458" s="166">
        <v>1454</v>
      </c>
      <c r="B1458" s="206"/>
      <c r="C1458" s="206"/>
      <c r="D1458" s="206"/>
      <c r="E1458" s="206"/>
      <c r="F1458" s="166" t="s">
        <v>3226</v>
      </c>
      <c r="G1458" s="206" t="s">
        <v>3221</v>
      </c>
      <c r="H1458" s="158" t="s">
        <v>1552</v>
      </c>
      <c r="I1458" s="155" t="s">
        <v>166</v>
      </c>
      <c r="J1458" s="128">
        <v>465.3</v>
      </c>
      <c r="K1458" s="199">
        <v>97</v>
      </c>
      <c r="L1458" s="199">
        <v>1450</v>
      </c>
      <c r="M1458" s="199">
        <f t="shared" si="23"/>
        <v>140650</v>
      </c>
      <c r="N1458" s="157" t="s">
        <v>1821</v>
      </c>
      <c r="O1458" s="157">
        <v>0</v>
      </c>
      <c r="P1458" s="205"/>
      <c r="Q1458" s="205"/>
      <c r="R1458" s="205"/>
      <c r="S1458" s="206"/>
    </row>
    <row r="1459" spans="1:19" ht="29.1" customHeight="1">
      <c r="A1459" s="166">
        <v>1455</v>
      </c>
      <c r="B1459" s="206"/>
      <c r="C1459" s="206"/>
      <c r="D1459" s="206"/>
      <c r="E1459" s="206"/>
      <c r="F1459" s="166" t="s">
        <v>3226</v>
      </c>
      <c r="G1459" s="206" t="s">
        <v>3221</v>
      </c>
      <c r="H1459" s="157" t="s">
        <v>1518</v>
      </c>
      <c r="I1459" s="155" t="s">
        <v>55</v>
      </c>
      <c r="J1459" s="128">
        <v>1550.5</v>
      </c>
      <c r="K1459" s="199">
        <v>376</v>
      </c>
      <c r="L1459" s="199">
        <v>4570</v>
      </c>
      <c r="M1459" s="199">
        <f t="shared" si="23"/>
        <v>1718320</v>
      </c>
      <c r="N1459" s="157" t="s">
        <v>1934</v>
      </c>
      <c r="O1459" s="157" t="s">
        <v>1932</v>
      </c>
      <c r="P1459" s="205"/>
      <c r="Q1459" s="205"/>
      <c r="R1459" s="205"/>
      <c r="S1459" s="206"/>
    </row>
    <row r="1460" spans="1:19" ht="29.1" customHeight="1">
      <c r="A1460" s="166">
        <v>1456</v>
      </c>
      <c r="B1460" s="206"/>
      <c r="C1460" s="206"/>
      <c r="D1460" s="206"/>
      <c r="E1460" s="206"/>
      <c r="F1460" s="166" t="s">
        <v>3226</v>
      </c>
      <c r="G1460" s="206" t="s">
        <v>3221</v>
      </c>
      <c r="H1460" s="157" t="s">
        <v>1503</v>
      </c>
      <c r="I1460" s="155" t="s">
        <v>54</v>
      </c>
      <c r="J1460" s="128">
        <v>307</v>
      </c>
      <c r="K1460" s="128">
        <v>307</v>
      </c>
      <c r="L1460" s="128">
        <v>3510</v>
      </c>
      <c r="M1460" s="199">
        <f t="shared" si="23"/>
        <v>1077570</v>
      </c>
      <c r="N1460" s="157" t="s">
        <v>1966</v>
      </c>
      <c r="O1460" s="157" t="s">
        <v>1967</v>
      </c>
      <c r="P1460" s="205"/>
      <c r="Q1460" s="205"/>
      <c r="R1460" s="205"/>
      <c r="S1460" s="206"/>
    </row>
    <row r="1461" spans="1:19" ht="29.1" customHeight="1">
      <c r="A1461" s="166">
        <v>1457</v>
      </c>
      <c r="B1461" s="206"/>
      <c r="C1461" s="206"/>
      <c r="D1461" s="206"/>
      <c r="E1461" s="206"/>
      <c r="F1461" s="166" t="s">
        <v>3226</v>
      </c>
      <c r="G1461" s="206" t="s">
        <v>3221</v>
      </c>
      <c r="H1461" s="157" t="s">
        <v>1519</v>
      </c>
      <c r="I1461" s="155" t="s">
        <v>55</v>
      </c>
      <c r="J1461" s="128">
        <v>2029.7</v>
      </c>
      <c r="K1461" s="199">
        <v>125</v>
      </c>
      <c r="L1461" s="199">
        <v>4400</v>
      </c>
      <c r="M1461" s="199">
        <f t="shared" si="23"/>
        <v>550000</v>
      </c>
      <c r="N1461" s="157" t="s">
        <v>1979</v>
      </c>
      <c r="O1461" s="157" t="s">
        <v>1980</v>
      </c>
      <c r="P1461" s="205"/>
      <c r="Q1461" s="205"/>
      <c r="R1461" s="205"/>
      <c r="S1461" s="206"/>
    </row>
    <row r="1462" spans="1:19" ht="29.1" customHeight="1">
      <c r="A1462" s="166">
        <v>1458</v>
      </c>
      <c r="B1462" s="206"/>
      <c r="C1462" s="206"/>
      <c r="D1462" s="206"/>
      <c r="E1462" s="206"/>
      <c r="F1462" s="166" t="s">
        <v>3226</v>
      </c>
      <c r="G1462" s="206" t="s">
        <v>3221</v>
      </c>
      <c r="H1462" s="157" t="s">
        <v>1520</v>
      </c>
      <c r="I1462" s="155" t="s">
        <v>55</v>
      </c>
      <c r="J1462" s="128">
        <v>335.5</v>
      </c>
      <c r="K1462" s="199">
        <v>78</v>
      </c>
      <c r="L1462" s="199">
        <v>4400</v>
      </c>
      <c r="M1462" s="199">
        <f t="shared" si="23"/>
        <v>343200</v>
      </c>
      <c r="N1462" s="157" t="s">
        <v>1981</v>
      </c>
      <c r="O1462" s="157" t="s">
        <v>1982</v>
      </c>
      <c r="P1462" s="205"/>
      <c r="Q1462" s="205"/>
      <c r="R1462" s="205"/>
      <c r="S1462" s="206"/>
    </row>
    <row r="1463" spans="1:19" ht="29.1" customHeight="1">
      <c r="A1463" s="166">
        <v>1459</v>
      </c>
      <c r="B1463" s="206"/>
      <c r="C1463" s="206"/>
      <c r="D1463" s="206"/>
      <c r="E1463" s="206"/>
      <c r="F1463" s="166" t="s">
        <v>3226</v>
      </c>
      <c r="G1463" s="206" t="s">
        <v>3221</v>
      </c>
      <c r="H1463" s="157" t="s">
        <v>1521</v>
      </c>
      <c r="I1463" s="155" t="s">
        <v>55</v>
      </c>
      <c r="J1463" s="128">
        <v>958.1</v>
      </c>
      <c r="K1463" s="199">
        <v>329</v>
      </c>
      <c r="L1463" s="199">
        <v>4400</v>
      </c>
      <c r="M1463" s="199">
        <f t="shared" si="23"/>
        <v>1447600</v>
      </c>
      <c r="N1463" s="157" t="s">
        <v>1981</v>
      </c>
      <c r="O1463" s="157" t="s">
        <v>1982</v>
      </c>
      <c r="P1463" s="205"/>
      <c r="Q1463" s="205"/>
      <c r="R1463" s="205"/>
      <c r="S1463" s="206"/>
    </row>
    <row r="1464" spans="1:19" ht="29.1" customHeight="1">
      <c r="A1464" s="166">
        <v>1460</v>
      </c>
      <c r="B1464" s="206"/>
      <c r="C1464" s="206"/>
      <c r="D1464" s="206"/>
      <c r="E1464" s="206"/>
      <c r="F1464" s="166" t="s">
        <v>3226</v>
      </c>
      <c r="G1464" s="206" t="s">
        <v>3221</v>
      </c>
      <c r="H1464" s="157" t="s">
        <v>1522</v>
      </c>
      <c r="I1464" s="155" t="s">
        <v>55</v>
      </c>
      <c r="J1464" s="128">
        <v>1386.6</v>
      </c>
      <c r="K1464" s="199">
        <v>914</v>
      </c>
      <c r="L1464" s="199">
        <v>4400</v>
      </c>
      <c r="M1464" s="199">
        <f t="shared" si="23"/>
        <v>4021600</v>
      </c>
      <c r="N1464" s="157" t="s">
        <v>1899</v>
      </c>
      <c r="O1464" s="157" t="s">
        <v>1892</v>
      </c>
      <c r="P1464" s="205"/>
      <c r="Q1464" s="205"/>
      <c r="R1464" s="205"/>
      <c r="S1464" s="206"/>
    </row>
    <row r="1465" spans="1:19" ht="29.1" customHeight="1">
      <c r="A1465" s="166">
        <v>1461</v>
      </c>
      <c r="B1465" s="206"/>
      <c r="C1465" s="206"/>
      <c r="D1465" s="206"/>
      <c r="E1465" s="206"/>
      <c r="F1465" s="166" t="s">
        <v>3226</v>
      </c>
      <c r="G1465" s="206" t="s">
        <v>3221</v>
      </c>
      <c r="H1465" s="157" t="s">
        <v>1523</v>
      </c>
      <c r="I1465" s="155" t="s">
        <v>55</v>
      </c>
      <c r="J1465" s="128">
        <v>2272.4</v>
      </c>
      <c r="K1465" s="199">
        <v>2227</v>
      </c>
      <c r="L1465" s="199">
        <v>4570</v>
      </c>
      <c r="M1465" s="199">
        <f t="shared" si="23"/>
        <v>10177390</v>
      </c>
      <c r="N1465" s="157" t="s">
        <v>1873</v>
      </c>
      <c r="O1465" s="157">
        <v>1105</v>
      </c>
      <c r="P1465" s="205"/>
      <c r="Q1465" s="205"/>
      <c r="R1465" s="205"/>
      <c r="S1465" s="206"/>
    </row>
    <row r="1466" spans="1:19" ht="29.1" customHeight="1">
      <c r="A1466" s="166">
        <v>1462</v>
      </c>
      <c r="B1466" s="206"/>
      <c r="C1466" s="206"/>
      <c r="D1466" s="206"/>
      <c r="E1466" s="206"/>
      <c r="F1466" s="166" t="s">
        <v>3226</v>
      </c>
      <c r="G1466" s="206" t="s">
        <v>3221</v>
      </c>
      <c r="H1466" s="157" t="s">
        <v>1514</v>
      </c>
      <c r="I1466" s="155" t="s">
        <v>55</v>
      </c>
      <c r="J1466" s="128">
        <v>1202.9000000000001</v>
      </c>
      <c r="K1466" s="199">
        <v>53</v>
      </c>
      <c r="L1466" s="199">
        <v>4570</v>
      </c>
      <c r="M1466" s="199">
        <f t="shared" si="23"/>
        <v>242210</v>
      </c>
      <c r="N1466" s="157" t="s">
        <v>1865</v>
      </c>
      <c r="O1466" s="157">
        <v>1040</v>
      </c>
      <c r="P1466" s="205"/>
      <c r="Q1466" s="205"/>
      <c r="R1466" s="205"/>
      <c r="S1466" s="206"/>
    </row>
    <row r="1467" spans="1:19" ht="29.1" customHeight="1">
      <c r="A1467" s="166">
        <v>1463</v>
      </c>
      <c r="B1467" s="206"/>
      <c r="C1467" s="206"/>
      <c r="D1467" s="206"/>
      <c r="E1467" s="206"/>
      <c r="F1467" s="166" t="s">
        <v>3226</v>
      </c>
      <c r="G1467" s="206" t="s">
        <v>3221</v>
      </c>
      <c r="H1467" s="157" t="s">
        <v>1515</v>
      </c>
      <c r="I1467" s="155" t="s">
        <v>55</v>
      </c>
      <c r="J1467" s="128">
        <v>1517.7</v>
      </c>
      <c r="K1467" s="199">
        <v>233</v>
      </c>
      <c r="L1467" s="199">
        <v>4570</v>
      </c>
      <c r="M1467" s="199">
        <f t="shared" si="23"/>
        <v>1064810</v>
      </c>
      <c r="N1467" s="157" t="s">
        <v>1876</v>
      </c>
      <c r="O1467" s="157" t="s">
        <v>1877</v>
      </c>
      <c r="P1467" s="205"/>
      <c r="Q1467" s="205"/>
      <c r="R1467" s="205"/>
      <c r="S1467" s="206"/>
    </row>
    <row r="1468" spans="1:19" ht="29.1" customHeight="1">
      <c r="A1468" s="166">
        <v>1464</v>
      </c>
      <c r="B1468" s="206"/>
      <c r="C1468" s="206"/>
      <c r="D1468" s="206"/>
      <c r="E1468" s="206"/>
      <c r="F1468" s="166" t="s">
        <v>3226</v>
      </c>
      <c r="G1468" s="206" t="s">
        <v>3221</v>
      </c>
      <c r="H1468" s="157" t="s">
        <v>1516</v>
      </c>
      <c r="I1468" s="155" t="s">
        <v>55</v>
      </c>
      <c r="J1468" s="128">
        <v>3991.5</v>
      </c>
      <c r="K1468" s="199">
        <v>1651</v>
      </c>
      <c r="L1468" s="199">
        <v>5070</v>
      </c>
      <c r="M1468" s="199">
        <f t="shared" si="23"/>
        <v>8370570</v>
      </c>
      <c r="N1468" s="157" t="s">
        <v>1879</v>
      </c>
      <c r="O1468" s="157" t="s">
        <v>1880</v>
      </c>
      <c r="P1468" s="205"/>
      <c r="Q1468" s="205"/>
      <c r="R1468" s="205"/>
      <c r="S1468" s="206"/>
    </row>
    <row r="1469" spans="1:19" ht="29.1" customHeight="1">
      <c r="A1469" s="166">
        <v>1465</v>
      </c>
      <c r="B1469" s="206"/>
      <c r="C1469" s="206"/>
      <c r="D1469" s="206"/>
      <c r="E1469" s="206"/>
      <c r="F1469" s="166" t="s">
        <v>3226</v>
      </c>
      <c r="G1469" s="206" t="s">
        <v>3221</v>
      </c>
      <c r="H1469" s="157" t="s">
        <v>1517</v>
      </c>
      <c r="I1469" s="155" t="s">
        <v>55</v>
      </c>
      <c r="J1469" s="128">
        <v>3909.1</v>
      </c>
      <c r="K1469" s="199">
        <v>3432</v>
      </c>
      <c r="L1469" s="199">
        <v>5070</v>
      </c>
      <c r="M1469" s="199">
        <f t="shared" si="23"/>
        <v>17400240</v>
      </c>
      <c r="N1469" s="157" t="s">
        <v>1865</v>
      </c>
      <c r="O1469" s="157">
        <v>1040</v>
      </c>
      <c r="P1469" s="205"/>
      <c r="Q1469" s="205"/>
      <c r="R1469" s="205"/>
      <c r="S1469" s="206"/>
    </row>
    <row r="1470" spans="1:19" ht="29.1" customHeight="1">
      <c r="A1470" s="166">
        <v>1466</v>
      </c>
      <c r="B1470" s="206"/>
      <c r="C1470" s="206"/>
      <c r="D1470" s="206"/>
      <c r="E1470" s="206"/>
      <c r="F1470" s="166" t="s">
        <v>3226</v>
      </c>
      <c r="G1470" s="206" t="s">
        <v>3221</v>
      </c>
      <c r="H1470" s="158" t="s">
        <v>1547</v>
      </c>
      <c r="I1470" s="155" t="s">
        <v>166</v>
      </c>
      <c r="J1470" s="128">
        <v>680.4</v>
      </c>
      <c r="K1470" s="199">
        <v>75</v>
      </c>
      <c r="L1470" s="199">
        <v>1650</v>
      </c>
      <c r="M1470" s="199">
        <f t="shared" si="23"/>
        <v>123750</v>
      </c>
      <c r="N1470" s="157" t="s">
        <v>1821</v>
      </c>
      <c r="O1470" s="157">
        <v>0</v>
      </c>
      <c r="P1470" s="205"/>
      <c r="Q1470" s="205"/>
      <c r="R1470" s="205"/>
      <c r="S1470" s="206"/>
    </row>
    <row r="1471" spans="1:19" ht="29.1" customHeight="1">
      <c r="A1471" s="166">
        <v>1467</v>
      </c>
      <c r="B1471" s="206"/>
      <c r="C1471" s="206"/>
      <c r="D1471" s="206"/>
      <c r="E1471" s="206"/>
      <c r="F1471" s="166" t="s">
        <v>3226</v>
      </c>
      <c r="G1471" s="206" t="s">
        <v>3221</v>
      </c>
      <c r="H1471" s="158" t="s">
        <v>1546</v>
      </c>
      <c r="I1471" s="155" t="s">
        <v>119</v>
      </c>
      <c r="J1471" s="128">
        <v>1504.8</v>
      </c>
      <c r="K1471" s="199">
        <v>161</v>
      </c>
      <c r="L1471" s="199">
        <v>1650</v>
      </c>
      <c r="M1471" s="199">
        <f t="shared" si="23"/>
        <v>265650</v>
      </c>
      <c r="N1471" s="157" t="s">
        <v>1821</v>
      </c>
      <c r="O1471" s="157">
        <v>0</v>
      </c>
      <c r="P1471" s="205"/>
      <c r="Q1471" s="205"/>
      <c r="R1471" s="205"/>
      <c r="S1471" s="206"/>
    </row>
    <row r="1472" spans="1:19" ht="29.1" customHeight="1">
      <c r="A1472" s="166">
        <v>1468</v>
      </c>
      <c r="B1472" s="206"/>
      <c r="C1472" s="206"/>
      <c r="D1472" s="206"/>
      <c r="E1472" s="206"/>
      <c r="F1472" s="166" t="s">
        <v>3226</v>
      </c>
      <c r="G1472" s="206" t="s">
        <v>3221</v>
      </c>
      <c r="H1472" s="157" t="s">
        <v>1511</v>
      </c>
      <c r="I1472" s="155" t="s">
        <v>55</v>
      </c>
      <c r="J1472" s="128">
        <v>3885.1</v>
      </c>
      <c r="K1472" s="199">
        <v>248</v>
      </c>
      <c r="L1472" s="199">
        <v>5080</v>
      </c>
      <c r="M1472" s="199">
        <f t="shared" si="23"/>
        <v>1259840</v>
      </c>
      <c r="N1472" s="157" t="s">
        <v>1864</v>
      </c>
      <c r="O1472" s="157">
        <v>1648</v>
      </c>
      <c r="P1472" s="205"/>
      <c r="Q1472" s="205"/>
      <c r="R1472" s="205"/>
      <c r="S1472" s="206"/>
    </row>
    <row r="1473" spans="1:19" ht="29.1" customHeight="1">
      <c r="A1473" s="166">
        <v>1469</v>
      </c>
      <c r="B1473" s="206"/>
      <c r="C1473" s="206"/>
      <c r="D1473" s="206"/>
      <c r="E1473" s="206"/>
      <c r="F1473" s="166" t="s">
        <v>3226</v>
      </c>
      <c r="G1473" s="206" t="s">
        <v>3221</v>
      </c>
      <c r="H1473" s="157" t="s">
        <v>1512</v>
      </c>
      <c r="I1473" s="155" t="s">
        <v>55</v>
      </c>
      <c r="J1473" s="128">
        <v>1753</v>
      </c>
      <c r="K1473" s="199">
        <v>934</v>
      </c>
      <c r="L1473" s="199">
        <v>5300</v>
      </c>
      <c r="M1473" s="199">
        <f t="shared" si="23"/>
        <v>4950200</v>
      </c>
      <c r="N1473" s="157" t="s">
        <v>1818</v>
      </c>
      <c r="O1473" s="157" t="s">
        <v>1885</v>
      </c>
      <c r="P1473" s="205"/>
      <c r="Q1473" s="205"/>
      <c r="R1473" s="205"/>
      <c r="S1473" s="206"/>
    </row>
    <row r="1474" spans="1:19" ht="29.1" customHeight="1">
      <c r="A1474" s="166">
        <v>1470</v>
      </c>
      <c r="B1474" s="206"/>
      <c r="C1474" s="206"/>
      <c r="D1474" s="206"/>
      <c r="E1474" s="206"/>
      <c r="F1474" s="166" t="s">
        <v>3226</v>
      </c>
      <c r="G1474" s="206" t="s">
        <v>3221</v>
      </c>
      <c r="H1474" s="158" t="s">
        <v>2966</v>
      </c>
      <c r="I1474" s="155" t="s">
        <v>166</v>
      </c>
      <c r="J1474" s="128">
        <v>1895.5</v>
      </c>
      <c r="K1474" s="199">
        <v>29</v>
      </c>
      <c r="L1474" s="199">
        <v>1650</v>
      </c>
      <c r="M1474" s="199">
        <f t="shared" si="23"/>
        <v>47850</v>
      </c>
      <c r="N1474" s="157" t="s">
        <v>1812</v>
      </c>
      <c r="O1474" s="157" t="s">
        <v>1816</v>
      </c>
      <c r="P1474" s="205"/>
      <c r="Q1474" s="205"/>
      <c r="R1474" s="205"/>
      <c r="S1474" s="206"/>
    </row>
    <row r="1475" spans="1:19" ht="29.1" customHeight="1">
      <c r="A1475" s="166">
        <v>1471</v>
      </c>
      <c r="B1475" s="206"/>
      <c r="C1475" s="206"/>
      <c r="D1475" s="206"/>
      <c r="E1475" s="206"/>
      <c r="F1475" s="166" t="s">
        <v>3226</v>
      </c>
      <c r="G1475" s="206" t="s">
        <v>3221</v>
      </c>
      <c r="H1475" s="157" t="s">
        <v>1510</v>
      </c>
      <c r="I1475" s="155" t="s">
        <v>55</v>
      </c>
      <c r="J1475" s="128">
        <v>2585</v>
      </c>
      <c r="K1475" s="199">
        <v>12</v>
      </c>
      <c r="L1475" s="199">
        <v>5000</v>
      </c>
      <c r="M1475" s="199">
        <f t="shared" si="23"/>
        <v>60000</v>
      </c>
      <c r="N1475" s="157" t="s">
        <v>1884</v>
      </c>
      <c r="O1475" s="157" t="s">
        <v>1928</v>
      </c>
      <c r="P1475" s="205"/>
      <c r="Q1475" s="205"/>
      <c r="R1475" s="205"/>
      <c r="S1475" s="206"/>
    </row>
    <row r="1476" spans="1:19" ht="29.1" customHeight="1">
      <c r="A1476" s="166">
        <v>1472</v>
      </c>
      <c r="B1476" s="206"/>
      <c r="C1476" s="206"/>
      <c r="D1476" s="206"/>
      <c r="E1476" s="206"/>
      <c r="F1476" s="166" t="s">
        <v>3226</v>
      </c>
      <c r="G1476" s="206" t="s">
        <v>3221</v>
      </c>
      <c r="H1476" s="158" t="s">
        <v>1439</v>
      </c>
      <c r="I1476" s="155" t="s">
        <v>55</v>
      </c>
      <c r="J1476" s="128">
        <v>3299</v>
      </c>
      <c r="K1476" s="199">
        <v>1519</v>
      </c>
      <c r="L1476" s="199">
        <v>5140</v>
      </c>
      <c r="M1476" s="199">
        <f t="shared" si="23"/>
        <v>7807660</v>
      </c>
      <c r="N1476" s="157" t="s">
        <v>1854</v>
      </c>
      <c r="O1476" s="157">
        <v>1089</v>
      </c>
      <c r="P1476" s="205"/>
      <c r="Q1476" s="205"/>
      <c r="R1476" s="205"/>
      <c r="S1476" s="206"/>
    </row>
    <row r="1477" spans="1:19" ht="29.1" customHeight="1">
      <c r="A1477" s="166">
        <v>1473</v>
      </c>
      <c r="B1477" s="206"/>
      <c r="C1477" s="206"/>
      <c r="D1477" s="206"/>
      <c r="E1477" s="206"/>
      <c r="F1477" s="166" t="s">
        <v>3226</v>
      </c>
      <c r="G1477" s="206" t="s">
        <v>3221</v>
      </c>
      <c r="H1477" s="158" t="s">
        <v>1069</v>
      </c>
      <c r="I1477" s="155" t="s">
        <v>54</v>
      </c>
      <c r="J1477" s="128">
        <v>1416</v>
      </c>
      <c r="K1477" s="199">
        <v>498</v>
      </c>
      <c r="L1477" s="199">
        <v>5200</v>
      </c>
      <c r="M1477" s="199">
        <f t="shared" si="23"/>
        <v>2589600</v>
      </c>
      <c r="N1477" s="157" t="s">
        <v>1865</v>
      </c>
      <c r="O1477" s="157">
        <v>1040</v>
      </c>
      <c r="P1477" s="205"/>
      <c r="Q1477" s="205"/>
      <c r="R1477" s="205"/>
      <c r="S1477" s="206"/>
    </row>
    <row r="1478" spans="1:19" ht="29.1" customHeight="1">
      <c r="A1478" s="166">
        <v>1474</v>
      </c>
      <c r="B1478" s="206"/>
      <c r="C1478" s="206"/>
      <c r="D1478" s="206"/>
      <c r="E1478" s="206"/>
      <c r="F1478" s="166" t="s">
        <v>3226</v>
      </c>
      <c r="G1478" s="206" t="s">
        <v>3221</v>
      </c>
      <c r="H1478" s="158" t="s">
        <v>1072</v>
      </c>
      <c r="I1478" s="155" t="s">
        <v>54</v>
      </c>
      <c r="J1478" s="128">
        <v>854</v>
      </c>
      <c r="K1478" s="199">
        <v>317</v>
      </c>
      <c r="L1478" s="199">
        <v>5200</v>
      </c>
      <c r="M1478" s="199">
        <f t="shared" si="23"/>
        <v>1648400</v>
      </c>
      <c r="N1478" s="157" t="s">
        <v>1899</v>
      </c>
      <c r="O1478" s="157" t="s">
        <v>1900</v>
      </c>
      <c r="P1478" s="205"/>
      <c r="Q1478" s="205"/>
      <c r="R1478" s="205"/>
      <c r="S1478" s="206"/>
    </row>
    <row r="1479" spans="1:19" ht="29.1" customHeight="1">
      <c r="A1479" s="166">
        <v>1475</v>
      </c>
      <c r="B1479" s="206"/>
      <c r="C1479" s="206"/>
      <c r="D1479" s="206"/>
      <c r="E1479" s="206"/>
      <c r="F1479" s="166" t="s">
        <v>3226</v>
      </c>
      <c r="G1479" s="206" t="s">
        <v>3221</v>
      </c>
      <c r="H1479" s="158" t="s">
        <v>1081</v>
      </c>
      <c r="I1479" s="155" t="s">
        <v>54</v>
      </c>
      <c r="J1479" s="128">
        <v>1410</v>
      </c>
      <c r="K1479" s="199">
        <v>511</v>
      </c>
      <c r="L1479" s="199">
        <v>5200</v>
      </c>
      <c r="M1479" s="199">
        <f t="shared" si="23"/>
        <v>2657200</v>
      </c>
      <c r="N1479" s="157" t="s">
        <v>1894</v>
      </c>
      <c r="O1479" s="157" t="s">
        <v>1895</v>
      </c>
      <c r="P1479" s="205"/>
      <c r="Q1479" s="205"/>
      <c r="R1479" s="205"/>
      <c r="S1479" s="206"/>
    </row>
    <row r="1480" spans="1:19" ht="29.1" customHeight="1">
      <c r="A1480" s="166">
        <v>1476</v>
      </c>
      <c r="B1480" s="206"/>
      <c r="C1480" s="206"/>
      <c r="D1480" s="206"/>
      <c r="E1480" s="206"/>
      <c r="F1480" s="166" t="s">
        <v>3226</v>
      </c>
      <c r="G1480" s="206" t="s">
        <v>3221</v>
      </c>
      <c r="H1480" s="158" t="s">
        <v>1441</v>
      </c>
      <c r="I1480" s="155" t="s">
        <v>54</v>
      </c>
      <c r="J1480" s="128">
        <v>1544</v>
      </c>
      <c r="K1480" s="199">
        <v>497</v>
      </c>
      <c r="L1480" s="199">
        <v>4360</v>
      </c>
      <c r="M1480" s="199">
        <f t="shared" si="23"/>
        <v>2166920</v>
      </c>
      <c r="N1480" s="157" t="s">
        <v>1902</v>
      </c>
      <c r="O1480" s="157" t="s">
        <v>1903</v>
      </c>
      <c r="P1480" s="205"/>
      <c r="Q1480" s="205"/>
      <c r="R1480" s="205"/>
      <c r="S1480" s="206"/>
    </row>
    <row r="1481" spans="1:19" ht="29.1" customHeight="1">
      <c r="A1481" s="166">
        <v>1477</v>
      </c>
      <c r="B1481" s="206"/>
      <c r="C1481" s="206"/>
      <c r="D1481" s="206"/>
      <c r="E1481" s="206"/>
      <c r="F1481" s="166" t="s">
        <v>3226</v>
      </c>
      <c r="G1481" s="206" t="s">
        <v>3221</v>
      </c>
      <c r="H1481" s="158" t="s">
        <v>1086</v>
      </c>
      <c r="I1481" s="155" t="s">
        <v>55</v>
      </c>
      <c r="J1481" s="128">
        <v>123</v>
      </c>
      <c r="K1481" s="199">
        <v>21</v>
      </c>
      <c r="L1481" s="199">
        <v>4430</v>
      </c>
      <c r="M1481" s="199">
        <f t="shared" si="23"/>
        <v>93030</v>
      </c>
      <c r="N1481" s="157" t="s">
        <v>1901</v>
      </c>
      <c r="O1481" s="157">
        <v>1017</v>
      </c>
      <c r="P1481" s="205"/>
      <c r="Q1481" s="205"/>
      <c r="R1481" s="205"/>
      <c r="S1481" s="206"/>
    </row>
    <row r="1482" spans="1:19" ht="29.1" customHeight="1">
      <c r="A1482" s="166">
        <v>1478</v>
      </c>
      <c r="B1482" s="206"/>
      <c r="C1482" s="206"/>
      <c r="D1482" s="206"/>
      <c r="E1482" s="206"/>
      <c r="F1482" s="166" t="s">
        <v>3226</v>
      </c>
      <c r="G1482" s="206" t="s">
        <v>3221</v>
      </c>
      <c r="H1482" s="158" t="s">
        <v>1440</v>
      </c>
      <c r="I1482" s="155" t="s">
        <v>119</v>
      </c>
      <c r="J1482" s="128">
        <v>42</v>
      </c>
      <c r="K1482" s="199">
        <v>14</v>
      </c>
      <c r="L1482" s="199">
        <v>1740</v>
      </c>
      <c r="M1482" s="199">
        <f t="shared" si="23"/>
        <v>24360</v>
      </c>
      <c r="N1482" s="157" t="s">
        <v>1901</v>
      </c>
      <c r="O1482" s="157">
        <v>1017</v>
      </c>
      <c r="P1482" s="205"/>
      <c r="Q1482" s="205"/>
      <c r="R1482" s="205"/>
      <c r="S1482" s="206"/>
    </row>
    <row r="1483" spans="1:19" ht="29.1" customHeight="1">
      <c r="A1483" s="166">
        <v>1479</v>
      </c>
      <c r="B1483" s="206"/>
      <c r="C1483" s="206"/>
      <c r="D1483" s="206"/>
      <c r="E1483" s="206"/>
      <c r="F1483" s="166" t="s">
        <v>3226</v>
      </c>
      <c r="G1483" s="206" t="s">
        <v>3221</v>
      </c>
      <c r="H1483" s="158" t="s">
        <v>1110</v>
      </c>
      <c r="I1483" s="155" t="s">
        <v>119</v>
      </c>
      <c r="J1483" s="128">
        <v>99</v>
      </c>
      <c r="K1483" s="128">
        <v>99</v>
      </c>
      <c r="L1483" s="128">
        <v>1710</v>
      </c>
      <c r="M1483" s="199">
        <f t="shared" si="23"/>
        <v>169290</v>
      </c>
      <c r="N1483" s="157" t="s">
        <v>1906</v>
      </c>
      <c r="O1483" s="157" t="s">
        <v>1907</v>
      </c>
      <c r="P1483" s="205"/>
      <c r="Q1483" s="205"/>
      <c r="R1483" s="205"/>
      <c r="S1483" s="206"/>
    </row>
    <row r="1484" spans="1:19" ht="29.1" customHeight="1">
      <c r="A1484" s="166">
        <v>1480</v>
      </c>
      <c r="B1484" s="206"/>
      <c r="C1484" s="206"/>
      <c r="D1484" s="206"/>
      <c r="E1484" s="206"/>
      <c r="F1484" s="166" t="s">
        <v>3226</v>
      </c>
      <c r="G1484" s="206" t="s">
        <v>3221</v>
      </c>
      <c r="H1484" s="158" t="s">
        <v>1446</v>
      </c>
      <c r="I1484" s="155" t="s">
        <v>119</v>
      </c>
      <c r="J1484" s="128">
        <v>60</v>
      </c>
      <c r="K1484" s="199">
        <v>27</v>
      </c>
      <c r="L1484" s="199">
        <v>1740</v>
      </c>
      <c r="M1484" s="199">
        <f t="shared" si="23"/>
        <v>46980</v>
      </c>
      <c r="N1484" s="157" t="s">
        <v>3179</v>
      </c>
      <c r="O1484" s="157">
        <v>0</v>
      </c>
      <c r="P1484" s="205"/>
      <c r="Q1484" s="205"/>
      <c r="R1484" s="205"/>
      <c r="S1484" s="206"/>
    </row>
    <row r="1485" spans="1:19" ht="29.1" customHeight="1">
      <c r="A1485" s="166">
        <v>1481</v>
      </c>
      <c r="B1485" s="206"/>
      <c r="C1485" s="206"/>
      <c r="D1485" s="206"/>
      <c r="E1485" s="206"/>
      <c r="F1485" s="166" t="s">
        <v>3226</v>
      </c>
      <c r="G1485" s="206" t="s">
        <v>3221</v>
      </c>
      <c r="H1485" s="158" t="s">
        <v>1447</v>
      </c>
      <c r="I1485" s="155" t="s">
        <v>55</v>
      </c>
      <c r="J1485" s="128">
        <v>86</v>
      </c>
      <c r="K1485" s="199">
        <v>74</v>
      </c>
      <c r="L1485" s="199">
        <v>4620</v>
      </c>
      <c r="M1485" s="199">
        <f t="shared" si="23"/>
        <v>341880</v>
      </c>
      <c r="N1485" s="157" t="s">
        <v>1910</v>
      </c>
      <c r="O1485" s="157">
        <v>1042</v>
      </c>
      <c r="P1485" s="205"/>
      <c r="Q1485" s="205"/>
      <c r="R1485" s="205"/>
      <c r="S1485" s="206"/>
    </row>
    <row r="1486" spans="1:19" ht="29.1" customHeight="1">
      <c r="A1486" s="166">
        <v>1482</v>
      </c>
      <c r="B1486" s="206"/>
      <c r="C1486" s="206"/>
      <c r="D1486" s="206"/>
      <c r="E1486" s="206"/>
      <c r="F1486" s="166" t="s">
        <v>3226</v>
      </c>
      <c r="G1486" s="206" t="s">
        <v>3221</v>
      </c>
      <c r="H1486" s="158" t="s">
        <v>1544</v>
      </c>
      <c r="I1486" s="155" t="s">
        <v>166</v>
      </c>
      <c r="J1486" s="128">
        <v>438.5</v>
      </c>
      <c r="K1486" s="199">
        <v>263</v>
      </c>
      <c r="L1486" s="199">
        <v>1650</v>
      </c>
      <c r="M1486" s="199">
        <f t="shared" si="23"/>
        <v>433950</v>
      </c>
      <c r="N1486" s="157" t="s">
        <v>1821</v>
      </c>
      <c r="O1486" s="157">
        <v>0</v>
      </c>
      <c r="P1486" s="205"/>
      <c r="Q1486" s="205"/>
      <c r="R1486" s="205"/>
      <c r="S1486" s="206"/>
    </row>
    <row r="1487" spans="1:19" ht="29.1" customHeight="1">
      <c r="A1487" s="166">
        <v>1483</v>
      </c>
      <c r="B1487" s="206"/>
      <c r="C1487" s="206"/>
      <c r="D1487" s="206"/>
      <c r="E1487" s="206"/>
      <c r="F1487" s="166" t="s">
        <v>3226</v>
      </c>
      <c r="G1487" s="206" t="s">
        <v>3221</v>
      </c>
      <c r="H1487" s="157" t="s">
        <v>1509</v>
      </c>
      <c r="I1487" s="155" t="s">
        <v>55</v>
      </c>
      <c r="J1487" s="128">
        <v>1708.9</v>
      </c>
      <c r="K1487" s="128">
        <v>1708.9</v>
      </c>
      <c r="L1487" s="199">
        <v>5080</v>
      </c>
      <c r="M1487" s="199">
        <f t="shared" si="23"/>
        <v>8681212</v>
      </c>
      <c r="N1487" s="157" t="s">
        <v>1935</v>
      </c>
      <c r="O1487" s="157" t="s">
        <v>1975</v>
      </c>
      <c r="P1487" s="205"/>
      <c r="Q1487" s="205"/>
      <c r="R1487" s="205"/>
      <c r="S1487" s="206"/>
    </row>
    <row r="1488" spans="1:19" ht="29.1" customHeight="1">
      <c r="A1488" s="166">
        <v>1484</v>
      </c>
      <c r="B1488" s="206"/>
      <c r="C1488" s="206"/>
      <c r="D1488" s="206"/>
      <c r="E1488" s="206"/>
      <c r="F1488" s="166" t="s">
        <v>3226</v>
      </c>
      <c r="G1488" s="206" t="s">
        <v>3221</v>
      </c>
      <c r="H1488" s="158" t="s">
        <v>1543</v>
      </c>
      <c r="I1488" s="155" t="s">
        <v>119</v>
      </c>
      <c r="J1488" s="128">
        <v>629.4</v>
      </c>
      <c r="K1488" s="199">
        <v>347</v>
      </c>
      <c r="L1488" s="199">
        <v>1650</v>
      </c>
      <c r="M1488" s="199">
        <f t="shared" si="23"/>
        <v>572550</v>
      </c>
      <c r="N1488" s="157" t="s">
        <v>1821</v>
      </c>
      <c r="O1488" s="157">
        <v>0</v>
      </c>
      <c r="P1488" s="205"/>
      <c r="Q1488" s="205"/>
      <c r="R1488" s="205"/>
      <c r="S1488" s="206"/>
    </row>
    <row r="1489" spans="1:19" ht="29.1" customHeight="1">
      <c r="A1489" s="166">
        <v>1485</v>
      </c>
      <c r="B1489" s="206"/>
      <c r="C1489" s="206"/>
      <c r="D1489" s="206"/>
      <c r="E1489" s="206"/>
      <c r="F1489" s="166" t="s">
        <v>3226</v>
      </c>
      <c r="G1489" s="206" t="s">
        <v>3221</v>
      </c>
      <c r="H1489" s="158" t="s">
        <v>3170</v>
      </c>
      <c r="I1489" s="155" t="s">
        <v>166</v>
      </c>
      <c r="J1489" s="128">
        <v>3640.1</v>
      </c>
      <c r="K1489" s="199">
        <v>506</v>
      </c>
      <c r="L1489" s="199">
        <v>1650</v>
      </c>
      <c r="M1489" s="199">
        <f t="shared" si="23"/>
        <v>834900</v>
      </c>
      <c r="N1489" s="157" t="s">
        <v>1812</v>
      </c>
      <c r="O1489" s="157" t="s">
        <v>1816</v>
      </c>
      <c r="P1489" s="205"/>
      <c r="Q1489" s="205"/>
      <c r="R1489" s="205"/>
      <c r="S1489" s="206"/>
    </row>
    <row r="1490" spans="1:19" ht="29.1" customHeight="1">
      <c r="A1490" s="166">
        <v>1486</v>
      </c>
      <c r="B1490" s="206"/>
      <c r="C1490" s="206"/>
      <c r="D1490" s="206"/>
      <c r="E1490" s="206"/>
      <c r="F1490" s="166" t="s">
        <v>3226</v>
      </c>
      <c r="G1490" s="206" t="s">
        <v>3221</v>
      </c>
      <c r="H1490" s="157" t="s">
        <v>1507</v>
      </c>
      <c r="I1490" s="155" t="s">
        <v>55</v>
      </c>
      <c r="J1490" s="128">
        <v>1327.3</v>
      </c>
      <c r="K1490" s="199">
        <v>1189</v>
      </c>
      <c r="L1490" s="199">
        <v>5080</v>
      </c>
      <c r="M1490" s="199">
        <f t="shared" si="23"/>
        <v>6040120</v>
      </c>
      <c r="N1490" s="157" t="s">
        <v>1922</v>
      </c>
      <c r="O1490" s="157" t="s">
        <v>1923</v>
      </c>
      <c r="P1490" s="205"/>
      <c r="Q1490" s="205"/>
      <c r="R1490" s="205"/>
      <c r="S1490" s="206"/>
    </row>
    <row r="1491" spans="1:19" ht="29.1" customHeight="1">
      <c r="A1491" s="166">
        <v>1487</v>
      </c>
      <c r="B1491" s="206"/>
      <c r="C1491" s="206"/>
      <c r="D1491" s="206"/>
      <c r="E1491" s="206"/>
      <c r="F1491" s="166" t="s">
        <v>3226</v>
      </c>
      <c r="G1491" s="206" t="s">
        <v>3221</v>
      </c>
      <c r="H1491" s="157" t="s">
        <v>1506</v>
      </c>
      <c r="I1491" s="155" t="s">
        <v>55</v>
      </c>
      <c r="J1491" s="128">
        <v>3173.8</v>
      </c>
      <c r="K1491" s="199">
        <v>633</v>
      </c>
      <c r="L1491" s="199">
        <v>4800</v>
      </c>
      <c r="M1491" s="199">
        <f t="shared" si="23"/>
        <v>3038400</v>
      </c>
      <c r="N1491" s="157" t="s">
        <v>1890</v>
      </c>
      <c r="O1491" s="157" t="s">
        <v>1891</v>
      </c>
      <c r="P1491" s="205"/>
      <c r="Q1491" s="205"/>
      <c r="R1491" s="205"/>
      <c r="S1491" s="206"/>
    </row>
    <row r="1492" spans="1:19" ht="29.1" customHeight="1">
      <c r="A1492" s="166">
        <v>1488</v>
      </c>
      <c r="B1492" s="206"/>
      <c r="C1492" s="206"/>
      <c r="D1492" s="206"/>
      <c r="E1492" s="206"/>
      <c r="F1492" s="166" t="s">
        <v>3226</v>
      </c>
      <c r="G1492" s="206" t="s">
        <v>3221</v>
      </c>
      <c r="H1492" s="158" t="s">
        <v>3169</v>
      </c>
      <c r="I1492" s="155" t="s">
        <v>166</v>
      </c>
      <c r="J1492" s="128">
        <v>2454.3000000000002</v>
      </c>
      <c r="K1492" s="199">
        <v>495</v>
      </c>
      <c r="L1492" s="199">
        <v>1510</v>
      </c>
      <c r="M1492" s="199">
        <f t="shared" si="23"/>
        <v>747450</v>
      </c>
      <c r="N1492" s="157" t="s">
        <v>1812</v>
      </c>
      <c r="O1492" s="157" t="s">
        <v>1816</v>
      </c>
      <c r="P1492" s="205"/>
      <c r="Q1492" s="205"/>
      <c r="R1492" s="205"/>
      <c r="S1492" s="206"/>
    </row>
    <row r="1493" spans="1:19" ht="29.1" customHeight="1">
      <c r="A1493" s="166">
        <v>1489</v>
      </c>
      <c r="B1493" s="206"/>
      <c r="C1493" s="206"/>
      <c r="D1493" s="206"/>
      <c r="E1493" s="206"/>
      <c r="F1493" s="166" t="s">
        <v>3226</v>
      </c>
      <c r="G1493" s="206" t="s">
        <v>3221</v>
      </c>
      <c r="H1493" s="158" t="s">
        <v>3168</v>
      </c>
      <c r="I1493" s="155" t="s">
        <v>119</v>
      </c>
      <c r="J1493" s="128">
        <v>5574</v>
      </c>
      <c r="K1493" s="199">
        <v>621</v>
      </c>
      <c r="L1493" s="199">
        <v>1510</v>
      </c>
      <c r="M1493" s="199">
        <f t="shared" si="23"/>
        <v>937710</v>
      </c>
      <c r="N1493" s="157" t="s">
        <v>1821</v>
      </c>
      <c r="O1493" s="157">
        <v>0</v>
      </c>
      <c r="P1493" s="205"/>
      <c r="Q1493" s="205"/>
      <c r="R1493" s="205"/>
      <c r="S1493" s="206"/>
    </row>
    <row r="1494" spans="1:19" ht="29.1" customHeight="1">
      <c r="A1494" s="166">
        <v>1490</v>
      </c>
      <c r="B1494" s="206"/>
      <c r="C1494" s="206"/>
      <c r="D1494" s="206"/>
      <c r="E1494" s="206"/>
      <c r="F1494" s="166" t="s">
        <v>3226</v>
      </c>
      <c r="G1494" s="206" t="s">
        <v>3221</v>
      </c>
      <c r="H1494" s="158" t="s">
        <v>3167</v>
      </c>
      <c r="I1494" s="155" t="s">
        <v>166</v>
      </c>
      <c r="J1494" s="128">
        <v>2960</v>
      </c>
      <c r="K1494" s="199">
        <v>428</v>
      </c>
      <c r="L1494" s="199">
        <v>3450</v>
      </c>
      <c r="M1494" s="199">
        <f t="shared" si="23"/>
        <v>1476600</v>
      </c>
      <c r="N1494" s="157" t="s">
        <v>3191</v>
      </c>
      <c r="O1494" s="157">
        <v>0</v>
      </c>
      <c r="P1494" s="205"/>
      <c r="Q1494" s="205"/>
      <c r="R1494" s="205"/>
      <c r="S1494" s="206"/>
    </row>
    <row r="1495" spans="1:19" ht="29.1" customHeight="1">
      <c r="A1495" s="166">
        <v>1491</v>
      </c>
      <c r="B1495" s="206"/>
      <c r="C1495" s="206"/>
      <c r="D1495" s="206"/>
      <c r="E1495" s="206"/>
      <c r="F1495" s="166" t="s">
        <v>3226</v>
      </c>
      <c r="G1495" s="206" t="s">
        <v>3221</v>
      </c>
      <c r="H1495" s="157" t="s">
        <v>1504</v>
      </c>
      <c r="I1495" s="155" t="s">
        <v>166</v>
      </c>
      <c r="J1495" s="128">
        <v>185</v>
      </c>
      <c r="K1495" s="199">
        <v>149</v>
      </c>
      <c r="L1495" s="199">
        <v>1710</v>
      </c>
      <c r="M1495" s="199">
        <f t="shared" si="23"/>
        <v>254790</v>
      </c>
      <c r="N1495" s="157" t="s">
        <v>3191</v>
      </c>
      <c r="O1495" s="157">
        <v>0</v>
      </c>
      <c r="P1495" s="205"/>
      <c r="Q1495" s="205"/>
      <c r="R1495" s="205"/>
      <c r="S1495" s="206"/>
    </row>
    <row r="1496" spans="1:19" ht="29.1" customHeight="1">
      <c r="A1496" s="166">
        <v>1492</v>
      </c>
      <c r="B1496" s="206"/>
      <c r="C1496" s="206"/>
      <c r="D1496" s="206"/>
      <c r="E1496" s="206"/>
      <c r="F1496" s="166" t="s">
        <v>3226</v>
      </c>
      <c r="G1496" s="206" t="s">
        <v>3221</v>
      </c>
      <c r="H1496" s="158" t="s">
        <v>1435</v>
      </c>
      <c r="I1496" s="155" t="s">
        <v>109</v>
      </c>
      <c r="J1496" s="128">
        <v>2129</v>
      </c>
      <c r="K1496" s="199">
        <v>439</v>
      </c>
      <c r="L1496" s="199">
        <v>638</v>
      </c>
      <c r="M1496" s="199">
        <f t="shared" si="23"/>
        <v>280082</v>
      </c>
      <c r="N1496" s="157" t="s">
        <v>1859</v>
      </c>
      <c r="O1496" s="157" t="s">
        <v>1860</v>
      </c>
      <c r="P1496" s="205"/>
      <c r="Q1496" s="205"/>
      <c r="R1496" s="205"/>
      <c r="S1496" s="206"/>
    </row>
    <row r="1497" spans="1:19" ht="29.1" customHeight="1">
      <c r="A1497" s="166">
        <v>1493</v>
      </c>
      <c r="B1497" s="206"/>
      <c r="C1497" s="206"/>
      <c r="D1497" s="206"/>
      <c r="E1497" s="206"/>
      <c r="F1497" s="166" t="s">
        <v>3226</v>
      </c>
      <c r="G1497" s="206" t="s">
        <v>3221</v>
      </c>
      <c r="H1497" s="158" t="s">
        <v>1436</v>
      </c>
      <c r="I1497" s="155" t="s">
        <v>55</v>
      </c>
      <c r="J1497" s="128">
        <v>3389</v>
      </c>
      <c r="K1497" s="199">
        <v>2232</v>
      </c>
      <c r="L1497" s="199">
        <v>4050</v>
      </c>
      <c r="M1497" s="199">
        <f t="shared" ref="M1497:M1560" si="24">K1497*L1497</f>
        <v>9039600</v>
      </c>
      <c r="N1497" s="157" t="s">
        <v>1861</v>
      </c>
      <c r="O1497" s="157" t="s">
        <v>1862</v>
      </c>
      <c r="P1497" s="205"/>
      <c r="Q1497" s="205"/>
      <c r="R1497" s="205"/>
      <c r="S1497" s="206"/>
    </row>
    <row r="1498" spans="1:19" ht="29.1" customHeight="1">
      <c r="A1498" s="166">
        <v>1494</v>
      </c>
      <c r="B1498" s="206"/>
      <c r="C1498" s="206"/>
      <c r="D1498" s="206"/>
      <c r="E1498" s="206"/>
      <c r="F1498" s="166" t="s">
        <v>3226</v>
      </c>
      <c r="G1498" s="206" t="s">
        <v>3221</v>
      </c>
      <c r="H1498" s="158" t="s">
        <v>1551</v>
      </c>
      <c r="I1498" s="155" t="s">
        <v>166</v>
      </c>
      <c r="J1498" s="128">
        <v>296.60000000000002</v>
      </c>
      <c r="K1498" s="199">
        <v>281</v>
      </c>
      <c r="L1498" s="199">
        <v>1450</v>
      </c>
      <c r="M1498" s="199">
        <f t="shared" si="24"/>
        <v>407450</v>
      </c>
      <c r="N1498" s="157" t="s">
        <v>1821</v>
      </c>
      <c r="O1498" s="157">
        <v>0</v>
      </c>
      <c r="P1498" s="205"/>
      <c r="Q1498" s="205"/>
      <c r="R1498" s="205"/>
      <c r="S1498" s="206"/>
    </row>
    <row r="1499" spans="1:19" ht="29.1" customHeight="1">
      <c r="A1499" s="166">
        <v>1495</v>
      </c>
      <c r="B1499" s="206"/>
      <c r="C1499" s="206"/>
      <c r="D1499" s="206"/>
      <c r="E1499" s="206"/>
      <c r="F1499" s="166" t="s">
        <v>3226</v>
      </c>
      <c r="G1499" s="206" t="s">
        <v>3221</v>
      </c>
      <c r="H1499" s="158" t="s">
        <v>1548</v>
      </c>
      <c r="I1499" s="155" t="s">
        <v>166</v>
      </c>
      <c r="J1499" s="128">
        <v>1416</v>
      </c>
      <c r="K1499" s="199">
        <v>388</v>
      </c>
      <c r="L1499" s="199">
        <v>1450</v>
      </c>
      <c r="M1499" s="199">
        <f t="shared" si="24"/>
        <v>562600</v>
      </c>
      <c r="N1499" s="157" t="s">
        <v>1821</v>
      </c>
      <c r="O1499" s="157">
        <v>0</v>
      </c>
      <c r="P1499" s="205"/>
      <c r="Q1499" s="205"/>
      <c r="R1499" s="205"/>
      <c r="S1499" s="206"/>
    </row>
    <row r="1500" spans="1:19" ht="29.1" customHeight="1">
      <c r="A1500" s="166">
        <v>1496</v>
      </c>
      <c r="B1500" s="206"/>
      <c r="C1500" s="206"/>
      <c r="D1500" s="206"/>
      <c r="E1500" s="206"/>
      <c r="F1500" s="166" t="s">
        <v>3226</v>
      </c>
      <c r="G1500" s="206" t="s">
        <v>3221</v>
      </c>
      <c r="H1500" s="158" t="s">
        <v>1549</v>
      </c>
      <c r="I1500" s="155" t="s">
        <v>119</v>
      </c>
      <c r="J1500" s="128">
        <v>4461.7</v>
      </c>
      <c r="K1500" s="199">
        <v>2736</v>
      </c>
      <c r="L1500" s="199">
        <v>1650</v>
      </c>
      <c r="M1500" s="199">
        <f t="shared" si="24"/>
        <v>4514400</v>
      </c>
      <c r="N1500" s="157" t="s">
        <v>1821</v>
      </c>
      <c r="O1500" s="157">
        <v>0</v>
      </c>
      <c r="P1500" s="205"/>
      <c r="Q1500" s="205"/>
      <c r="R1500" s="205"/>
      <c r="S1500" s="206"/>
    </row>
    <row r="1501" spans="1:19" ht="29.1" customHeight="1">
      <c r="A1501" s="166">
        <v>1497</v>
      </c>
      <c r="B1501" s="206"/>
      <c r="C1501" s="206"/>
      <c r="D1501" s="206"/>
      <c r="E1501" s="206"/>
      <c r="F1501" s="166" t="s">
        <v>3226</v>
      </c>
      <c r="G1501" s="206" t="s">
        <v>3221</v>
      </c>
      <c r="H1501" s="158" t="s">
        <v>1438</v>
      </c>
      <c r="I1501" s="155" t="s">
        <v>55</v>
      </c>
      <c r="J1501" s="128">
        <v>245</v>
      </c>
      <c r="K1501" s="128">
        <v>245</v>
      </c>
      <c r="L1501" s="128">
        <v>4620</v>
      </c>
      <c r="M1501" s="199">
        <f t="shared" si="24"/>
        <v>1131900</v>
      </c>
      <c r="N1501" s="157" t="s">
        <v>1898</v>
      </c>
      <c r="O1501" s="157">
        <v>1083</v>
      </c>
      <c r="P1501" s="205"/>
      <c r="Q1501" s="205"/>
      <c r="R1501" s="205"/>
      <c r="S1501" s="206"/>
    </row>
    <row r="1502" spans="1:19" ht="29.1" customHeight="1">
      <c r="A1502" s="166">
        <v>1498</v>
      </c>
      <c r="B1502" s="206"/>
      <c r="C1502" s="206"/>
      <c r="D1502" s="206"/>
      <c r="E1502" s="206"/>
      <c r="F1502" s="166" t="s">
        <v>3226</v>
      </c>
      <c r="G1502" s="206" t="s">
        <v>3221</v>
      </c>
      <c r="H1502" s="158" t="s">
        <v>1437</v>
      </c>
      <c r="I1502" s="155" t="s">
        <v>54</v>
      </c>
      <c r="J1502" s="128">
        <v>2101</v>
      </c>
      <c r="K1502" s="199">
        <v>793</v>
      </c>
      <c r="L1502" s="199">
        <v>5200</v>
      </c>
      <c r="M1502" s="199">
        <f t="shared" si="24"/>
        <v>4123600</v>
      </c>
      <c r="N1502" s="157" t="s">
        <v>1871</v>
      </c>
      <c r="O1502" s="157" t="s">
        <v>1872</v>
      </c>
      <c r="P1502" s="205"/>
      <c r="Q1502" s="205"/>
      <c r="R1502" s="205"/>
      <c r="S1502" s="206"/>
    </row>
    <row r="1503" spans="1:19" ht="29.1" customHeight="1">
      <c r="A1503" s="166">
        <v>1499</v>
      </c>
      <c r="B1503" s="206"/>
      <c r="C1503" s="206"/>
      <c r="D1503" s="206"/>
      <c r="E1503" s="206"/>
      <c r="F1503" s="166" t="s">
        <v>3226</v>
      </c>
      <c r="G1503" s="206" t="s">
        <v>3221</v>
      </c>
      <c r="H1503" s="158" t="s">
        <v>1550</v>
      </c>
      <c r="I1503" s="155" t="s">
        <v>166</v>
      </c>
      <c r="J1503" s="128">
        <v>1742.5</v>
      </c>
      <c r="K1503" s="199">
        <v>622</v>
      </c>
      <c r="L1503" s="199">
        <v>1650</v>
      </c>
      <c r="M1503" s="199">
        <f t="shared" si="24"/>
        <v>1026300</v>
      </c>
      <c r="N1503" s="157" t="s">
        <v>1812</v>
      </c>
      <c r="O1503" s="157" t="s">
        <v>1816</v>
      </c>
      <c r="P1503" s="205"/>
      <c r="Q1503" s="205"/>
      <c r="R1503" s="205"/>
      <c r="S1503" s="206"/>
    </row>
    <row r="1504" spans="1:19" ht="29.1" customHeight="1">
      <c r="A1504" s="166">
        <v>1500</v>
      </c>
      <c r="B1504" s="206"/>
      <c r="C1504" s="206"/>
      <c r="D1504" s="206"/>
      <c r="E1504" s="206"/>
      <c r="F1504" s="166" t="s">
        <v>3226</v>
      </c>
      <c r="G1504" s="206" t="s">
        <v>3221</v>
      </c>
      <c r="H1504" s="158" t="s">
        <v>1442</v>
      </c>
      <c r="I1504" s="155" t="s">
        <v>119</v>
      </c>
      <c r="J1504" s="128">
        <v>58</v>
      </c>
      <c r="K1504" s="199">
        <v>16</v>
      </c>
      <c r="L1504" s="199">
        <v>1710</v>
      </c>
      <c r="M1504" s="199">
        <f t="shared" si="24"/>
        <v>27360</v>
      </c>
      <c r="N1504" s="157" t="s">
        <v>3179</v>
      </c>
      <c r="O1504" s="157">
        <v>0</v>
      </c>
      <c r="P1504" s="205"/>
      <c r="Q1504" s="205"/>
      <c r="R1504" s="205"/>
      <c r="S1504" s="206"/>
    </row>
    <row r="1505" spans="1:19" ht="29.1" customHeight="1">
      <c r="A1505" s="166">
        <v>1501</v>
      </c>
      <c r="B1505" s="206"/>
      <c r="C1505" s="206"/>
      <c r="D1505" s="206"/>
      <c r="E1505" s="206"/>
      <c r="F1505" s="166" t="s">
        <v>3226</v>
      </c>
      <c r="G1505" s="206" t="s">
        <v>3221</v>
      </c>
      <c r="H1505" s="158" t="s">
        <v>3166</v>
      </c>
      <c r="I1505" s="155" t="s">
        <v>166</v>
      </c>
      <c r="J1505" s="128">
        <v>8486</v>
      </c>
      <c r="K1505" s="199">
        <v>131</v>
      </c>
      <c r="L1505" s="199">
        <v>1740</v>
      </c>
      <c r="M1505" s="199">
        <f t="shared" si="24"/>
        <v>227940</v>
      </c>
      <c r="N1505" s="157" t="s">
        <v>3191</v>
      </c>
      <c r="O1505" s="157">
        <v>0</v>
      </c>
      <c r="P1505" s="205"/>
      <c r="Q1505" s="205"/>
      <c r="R1505" s="205"/>
      <c r="S1505" s="206"/>
    </row>
    <row r="1506" spans="1:19" ht="29.1" customHeight="1">
      <c r="A1506" s="166">
        <v>1502</v>
      </c>
      <c r="B1506" s="206"/>
      <c r="C1506" s="206"/>
      <c r="D1506" s="206"/>
      <c r="E1506" s="206"/>
      <c r="F1506" s="166" t="s">
        <v>3226</v>
      </c>
      <c r="G1506" s="206" t="s">
        <v>3221</v>
      </c>
      <c r="H1506" s="158" t="s">
        <v>1095</v>
      </c>
      <c r="I1506" s="155" t="s">
        <v>119</v>
      </c>
      <c r="J1506" s="128">
        <v>678</v>
      </c>
      <c r="K1506" s="199">
        <v>10</v>
      </c>
      <c r="L1506" s="199">
        <v>1710</v>
      </c>
      <c r="M1506" s="199">
        <f t="shared" si="24"/>
        <v>17100</v>
      </c>
      <c r="N1506" s="157" t="s">
        <v>3179</v>
      </c>
      <c r="O1506" s="157">
        <v>0</v>
      </c>
      <c r="P1506" s="205"/>
      <c r="Q1506" s="205"/>
      <c r="R1506" s="205"/>
      <c r="S1506" s="206"/>
    </row>
    <row r="1507" spans="1:19" ht="29.1" customHeight="1">
      <c r="A1507" s="166">
        <v>1503</v>
      </c>
      <c r="B1507" s="206"/>
      <c r="C1507" s="206"/>
      <c r="D1507" s="206"/>
      <c r="E1507" s="206"/>
      <c r="F1507" s="166" t="s">
        <v>3226</v>
      </c>
      <c r="G1507" s="206" t="s">
        <v>3221</v>
      </c>
      <c r="H1507" s="158" t="s">
        <v>1097</v>
      </c>
      <c r="I1507" s="155" t="s">
        <v>54</v>
      </c>
      <c r="J1507" s="128">
        <v>995</v>
      </c>
      <c r="K1507" s="199">
        <v>7</v>
      </c>
      <c r="L1507" s="199">
        <v>5350</v>
      </c>
      <c r="M1507" s="199">
        <f t="shared" si="24"/>
        <v>37450</v>
      </c>
      <c r="N1507" s="157" t="s">
        <v>1904</v>
      </c>
      <c r="O1507" s="157" t="s">
        <v>1905</v>
      </c>
      <c r="P1507" s="205"/>
      <c r="Q1507" s="205"/>
      <c r="R1507" s="205"/>
      <c r="S1507" s="206"/>
    </row>
    <row r="1508" spans="1:19" ht="29.1" customHeight="1">
      <c r="A1508" s="166">
        <v>1504</v>
      </c>
      <c r="B1508" s="206"/>
      <c r="C1508" s="206"/>
      <c r="D1508" s="206"/>
      <c r="E1508" s="206"/>
      <c r="F1508" s="166" t="s">
        <v>3226</v>
      </c>
      <c r="G1508" s="206" t="s">
        <v>3221</v>
      </c>
      <c r="H1508" s="158" t="s">
        <v>1109</v>
      </c>
      <c r="I1508" s="155" t="s">
        <v>55</v>
      </c>
      <c r="J1508" s="128">
        <v>1742</v>
      </c>
      <c r="K1508" s="199">
        <v>605</v>
      </c>
      <c r="L1508" s="199">
        <v>5140</v>
      </c>
      <c r="M1508" s="199">
        <f t="shared" si="24"/>
        <v>3109700</v>
      </c>
      <c r="N1508" s="157" t="s">
        <v>1906</v>
      </c>
      <c r="O1508" s="157" t="s">
        <v>1907</v>
      </c>
      <c r="P1508" s="205"/>
      <c r="Q1508" s="205"/>
      <c r="R1508" s="205"/>
      <c r="S1508" s="206"/>
    </row>
    <row r="1509" spans="1:19" ht="29.1" customHeight="1">
      <c r="A1509" s="166">
        <v>1505</v>
      </c>
      <c r="B1509" s="206"/>
      <c r="C1509" s="206"/>
      <c r="D1509" s="206"/>
      <c r="E1509" s="206"/>
      <c r="F1509" s="166" t="s">
        <v>3226</v>
      </c>
      <c r="G1509" s="206" t="s">
        <v>3221</v>
      </c>
      <c r="H1509" s="158" t="s">
        <v>1443</v>
      </c>
      <c r="I1509" s="155" t="s">
        <v>55</v>
      </c>
      <c r="J1509" s="128">
        <v>1775</v>
      </c>
      <c r="K1509" s="199">
        <v>1000</v>
      </c>
      <c r="L1509" s="199">
        <v>4550</v>
      </c>
      <c r="M1509" s="199">
        <f t="shared" si="24"/>
        <v>4550000</v>
      </c>
      <c r="N1509" s="157" t="s">
        <v>1908</v>
      </c>
      <c r="O1509" s="157">
        <v>1014</v>
      </c>
      <c r="P1509" s="205"/>
      <c r="Q1509" s="205"/>
      <c r="R1509" s="205"/>
      <c r="S1509" s="206"/>
    </row>
    <row r="1510" spans="1:19" ht="29.1" customHeight="1">
      <c r="A1510" s="166">
        <v>1506</v>
      </c>
      <c r="B1510" s="206"/>
      <c r="C1510" s="206"/>
      <c r="D1510" s="206"/>
      <c r="E1510" s="206"/>
      <c r="F1510" s="166" t="s">
        <v>3226</v>
      </c>
      <c r="G1510" s="206" t="s">
        <v>3221</v>
      </c>
      <c r="H1510" s="158" t="s">
        <v>1445</v>
      </c>
      <c r="I1510" s="155" t="s">
        <v>166</v>
      </c>
      <c r="J1510" s="128">
        <v>3</v>
      </c>
      <c r="K1510" s="128">
        <v>3</v>
      </c>
      <c r="L1510" s="128">
        <v>1740</v>
      </c>
      <c r="M1510" s="199">
        <f t="shared" si="24"/>
        <v>5220</v>
      </c>
      <c r="N1510" s="157" t="s">
        <v>1909</v>
      </c>
      <c r="O1510" s="157">
        <v>1014</v>
      </c>
      <c r="P1510" s="205"/>
      <c r="Q1510" s="205"/>
      <c r="R1510" s="205"/>
      <c r="S1510" s="206"/>
    </row>
    <row r="1511" spans="1:19" ht="29.1" customHeight="1">
      <c r="A1511" s="166">
        <v>1507</v>
      </c>
      <c r="B1511" s="206"/>
      <c r="C1511" s="206"/>
      <c r="D1511" s="206"/>
      <c r="E1511" s="206"/>
      <c r="F1511" s="166" t="s">
        <v>3226</v>
      </c>
      <c r="G1511" s="206" t="s">
        <v>3221</v>
      </c>
      <c r="H1511" s="158" t="s">
        <v>1545</v>
      </c>
      <c r="I1511" s="155" t="s">
        <v>119</v>
      </c>
      <c r="J1511" s="128">
        <v>766.2</v>
      </c>
      <c r="K1511" s="199">
        <v>562</v>
      </c>
      <c r="L1511" s="199">
        <v>1650</v>
      </c>
      <c r="M1511" s="199">
        <f t="shared" si="24"/>
        <v>927300</v>
      </c>
      <c r="N1511" s="157" t="s">
        <v>1821</v>
      </c>
      <c r="O1511" s="157">
        <v>0</v>
      </c>
      <c r="P1511" s="205"/>
      <c r="Q1511" s="205"/>
      <c r="R1511" s="205"/>
      <c r="S1511" s="206"/>
    </row>
    <row r="1512" spans="1:19" ht="29.1" customHeight="1">
      <c r="A1512" s="166">
        <v>1508</v>
      </c>
      <c r="B1512" s="206"/>
      <c r="C1512" s="206"/>
      <c r="D1512" s="206"/>
      <c r="E1512" s="206"/>
      <c r="F1512" s="166" t="s">
        <v>3226</v>
      </c>
      <c r="G1512" s="206" t="s">
        <v>3221</v>
      </c>
      <c r="H1512" s="158" t="s">
        <v>1444</v>
      </c>
      <c r="I1512" s="155" t="s">
        <v>166</v>
      </c>
      <c r="J1512" s="128">
        <v>20</v>
      </c>
      <c r="K1512" s="199">
        <v>8</v>
      </c>
      <c r="L1512" s="199">
        <v>1740</v>
      </c>
      <c r="M1512" s="199">
        <f t="shared" si="24"/>
        <v>13920</v>
      </c>
      <c r="N1512" s="157" t="s">
        <v>1909</v>
      </c>
      <c r="O1512" s="157">
        <v>1014</v>
      </c>
      <c r="P1512" s="205"/>
      <c r="Q1512" s="205"/>
      <c r="R1512" s="205"/>
      <c r="S1512" s="206"/>
    </row>
    <row r="1513" spans="1:19" ht="29.1" customHeight="1">
      <c r="A1513" s="166">
        <v>1509</v>
      </c>
      <c r="B1513" s="206"/>
      <c r="C1513" s="206"/>
      <c r="D1513" s="206"/>
      <c r="E1513" s="206"/>
      <c r="F1513" s="166" t="s">
        <v>3226</v>
      </c>
      <c r="G1513" s="206" t="s">
        <v>3221</v>
      </c>
      <c r="H1513" s="158" t="s">
        <v>1450</v>
      </c>
      <c r="I1513" s="155" t="s">
        <v>166</v>
      </c>
      <c r="J1513" s="128">
        <v>36</v>
      </c>
      <c r="K1513" s="199">
        <v>26</v>
      </c>
      <c r="L1513" s="199">
        <v>1740</v>
      </c>
      <c r="M1513" s="199">
        <f t="shared" si="24"/>
        <v>45240</v>
      </c>
      <c r="N1513" s="157" t="s">
        <v>1814</v>
      </c>
      <c r="O1513" s="157" t="s">
        <v>1815</v>
      </c>
      <c r="P1513" s="205"/>
      <c r="Q1513" s="205"/>
      <c r="R1513" s="205"/>
      <c r="S1513" s="206"/>
    </row>
    <row r="1514" spans="1:19" ht="29.1" customHeight="1">
      <c r="A1514" s="166">
        <v>1510</v>
      </c>
      <c r="B1514" s="206"/>
      <c r="C1514" s="206"/>
      <c r="D1514" s="206"/>
      <c r="E1514" s="206"/>
      <c r="F1514" s="166" t="s">
        <v>3226</v>
      </c>
      <c r="G1514" s="206" t="s">
        <v>3221</v>
      </c>
      <c r="H1514" s="158" t="s">
        <v>1451</v>
      </c>
      <c r="I1514" s="155" t="s">
        <v>54</v>
      </c>
      <c r="J1514" s="128">
        <v>137</v>
      </c>
      <c r="K1514" s="199">
        <v>104</v>
      </c>
      <c r="L1514" s="199">
        <v>5200</v>
      </c>
      <c r="M1514" s="199">
        <f t="shared" si="24"/>
        <v>540800</v>
      </c>
      <c r="N1514" s="157" t="s">
        <v>1878</v>
      </c>
      <c r="O1514" s="157">
        <v>1044</v>
      </c>
      <c r="P1514" s="205"/>
      <c r="Q1514" s="205"/>
      <c r="R1514" s="205"/>
      <c r="S1514" s="206"/>
    </row>
    <row r="1515" spans="1:19" ht="29.1" customHeight="1">
      <c r="A1515" s="166">
        <v>1511</v>
      </c>
      <c r="B1515" s="206"/>
      <c r="C1515" s="206"/>
      <c r="D1515" s="206"/>
      <c r="E1515" s="206"/>
      <c r="F1515" s="166" t="s">
        <v>3226</v>
      </c>
      <c r="G1515" s="206" t="s">
        <v>3221</v>
      </c>
      <c r="H1515" s="158" t="s">
        <v>1453</v>
      </c>
      <c r="I1515" s="155" t="s">
        <v>54</v>
      </c>
      <c r="J1515" s="128">
        <v>61</v>
      </c>
      <c r="K1515" s="199">
        <v>31</v>
      </c>
      <c r="L1515" s="199">
        <v>1710</v>
      </c>
      <c r="M1515" s="199">
        <f t="shared" si="24"/>
        <v>53010</v>
      </c>
      <c r="N1515" s="157" t="s">
        <v>3191</v>
      </c>
      <c r="O1515" s="157">
        <v>0</v>
      </c>
      <c r="P1515" s="205"/>
      <c r="Q1515" s="205"/>
      <c r="R1515" s="205"/>
      <c r="S1515" s="206"/>
    </row>
    <row r="1516" spans="1:19" ht="29.1" customHeight="1">
      <c r="A1516" s="166">
        <v>1512</v>
      </c>
      <c r="B1516" s="206"/>
      <c r="C1516" s="206"/>
      <c r="D1516" s="206"/>
      <c r="E1516" s="206"/>
      <c r="F1516" s="166" t="s">
        <v>3226</v>
      </c>
      <c r="G1516" s="206" t="s">
        <v>3221</v>
      </c>
      <c r="H1516" s="158" t="s">
        <v>1452</v>
      </c>
      <c r="I1516" s="155" t="s">
        <v>166</v>
      </c>
      <c r="J1516" s="128">
        <v>23</v>
      </c>
      <c r="K1516" s="128">
        <v>23</v>
      </c>
      <c r="L1516" s="199">
        <v>1710</v>
      </c>
      <c r="M1516" s="199">
        <f t="shared" si="24"/>
        <v>39330</v>
      </c>
      <c r="N1516" s="157" t="s">
        <v>1814</v>
      </c>
      <c r="O1516" s="157" t="s">
        <v>1815</v>
      </c>
      <c r="P1516" s="205"/>
      <c r="Q1516" s="205"/>
      <c r="R1516" s="205"/>
      <c r="S1516" s="206"/>
    </row>
    <row r="1517" spans="1:19" ht="29.1" customHeight="1">
      <c r="A1517" s="166">
        <v>1513</v>
      </c>
      <c r="B1517" s="206"/>
      <c r="C1517" s="206"/>
      <c r="D1517" s="206"/>
      <c r="E1517" s="206"/>
      <c r="F1517" s="166" t="s">
        <v>3226</v>
      </c>
      <c r="G1517" s="206" t="s">
        <v>3221</v>
      </c>
      <c r="H1517" s="158" t="s">
        <v>1542</v>
      </c>
      <c r="I1517" s="155" t="s">
        <v>166</v>
      </c>
      <c r="J1517" s="128">
        <v>101</v>
      </c>
      <c r="K1517" s="199">
        <v>21</v>
      </c>
      <c r="L1517" s="199">
        <v>1650</v>
      </c>
      <c r="M1517" s="199">
        <f t="shared" si="24"/>
        <v>34650</v>
      </c>
      <c r="N1517" s="157" t="s">
        <v>1821</v>
      </c>
      <c r="O1517" s="157">
        <v>0</v>
      </c>
      <c r="P1517" s="205"/>
      <c r="Q1517" s="205"/>
      <c r="R1517" s="205"/>
      <c r="S1517" s="206"/>
    </row>
    <row r="1518" spans="1:19" ht="29.1" customHeight="1">
      <c r="A1518" s="166">
        <v>1514</v>
      </c>
      <c r="B1518" s="206"/>
      <c r="C1518" s="206"/>
      <c r="D1518" s="206"/>
      <c r="E1518" s="206"/>
      <c r="F1518" s="166" t="s">
        <v>3226</v>
      </c>
      <c r="G1518" s="206" t="s">
        <v>3221</v>
      </c>
      <c r="H1518" s="157" t="s">
        <v>1508</v>
      </c>
      <c r="I1518" s="155" t="s">
        <v>55</v>
      </c>
      <c r="J1518" s="128">
        <v>199.1</v>
      </c>
      <c r="K1518" s="199">
        <v>41</v>
      </c>
      <c r="L1518" s="199">
        <v>5080</v>
      </c>
      <c r="M1518" s="199">
        <f t="shared" si="24"/>
        <v>208280</v>
      </c>
      <c r="N1518" s="157" t="s">
        <v>1818</v>
      </c>
      <c r="O1518" s="157" t="s">
        <v>1968</v>
      </c>
      <c r="P1518" s="205"/>
      <c r="Q1518" s="205"/>
      <c r="R1518" s="205"/>
      <c r="S1518" s="206"/>
    </row>
    <row r="1519" spans="1:19" ht="29.1" customHeight="1">
      <c r="A1519" s="166">
        <v>1515</v>
      </c>
      <c r="B1519" s="206"/>
      <c r="C1519" s="206"/>
      <c r="D1519" s="206"/>
      <c r="E1519" s="206"/>
      <c r="F1519" s="166" t="s">
        <v>3226</v>
      </c>
      <c r="G1519" s="206" t="s">
        <v>3221</v>
      </c>
      <c r="H1519" s="158" t="s">
        <v>3164</v>
      </c>
      <c r="I1519" s="155" t="s">
        <v>119</v>
      </c>
      <c r="J1519" s="128">
        <v>1987</v>
      </c>
      <c r="K1519" s="199">
        <v>29</v>
      </c>
      <c r="L1519" s="199">
        <v>1510</v>
      </c>
      <c r="M1519" s="199">
        <f t="shared" si="24"/>
        <v>43790</v>
      </c>
      <c r="N1519" s="157" t="s">
        <v>3191</v>
      </c>
      <c r="O1519" s="157">
        <v>0</v>
      </c>
      <c r="P1519" s="205"/>
      <c r="Q1519" s="205"/>
      <c r="R1519" s="205"/>
      <c r="S1519" s="206"/>
    </row>
    <row r="1520" spans="1:19" ht="29.1" customHeight="1">
      <c r="A1520" s="166">
        <v>1516</v>
      </c>
      <c r="B1520" s="206"/>
      <c r="C1520" s="206"/>
      <c r="D1520" s="206"/>
      <c r="E1520" s="206"/>
      <c r="F1520" s="166" t="s">
        <v>3226</v>
      </c>
      <c r="G1520" s="206" t="s">
        <v>3221</v>
      </c>
      <c r="H1520" s="158" t="s">
        <v>1454</v>
      </c>
      <c r="I1520" s="155" t="s">
        <v>182</v>
      </c>
      <c r="J1520" s="128">
        <v>304</v>
      </c>
      <c r="K1520" s="199">
        <v>3</v>
      </c>
      <c r="L1520" s="199">
        <v>5170</v>
      </c>
      <c r="M1520" s="199">
        <f t="shared" si="24"/>
        <v>15510</v>
      </c>
      <c r="N1520" s="157" t="s">
        <v>1897</v>
      </c>
      <c r="O1520" s="157">
        <v>162</v>
      </c>
      <c r="P1520" s="205"/>
      <c r="Q1520" s="205"/>
      <c r="R1520" s="205"/>
      <c r="S1520" s="206"/>
    </row>
    <row r="1521" spans="1:19" ht="29.1" customHeight="1">
      <c r="A1521" s="166">
        <v>1517</v>
      </c>
      <c r="B1521" s="206"/>
      <c r="C1521" s="206"/>
      <c r="D1521" s="206"/>
      <c r="E1521" s="206"/>
      <c r="F1521" s="166" t="s">
        <v>3226</v>
      </c>
      <c r="G1521" s="206" t="s">
        <v>3221</v>
      </c>
      <c r="H1521" s="157" t="s">
        <v>1455</v>
      </c>
      <c r="I1521" s="155" t="s">
        <v>182</v>
      </c>
      <c r="J1521" s="128">
        <v>43</v>
      </c>
      <c r="K1521" s="199">
        <v>10</v>
      </c>
      <c r="L1521" s="199">
        <v>4740</v>
      </c>
      <c r="M1521" s="199">
        <f t="shared" si="24"/>
        <v>47400</v>
      </c>
      <c r="N1521" s="157" t="s">
        <v>3191</v>
      </c>
      <c r="O1521" s="157">
        <v>0</v>
      </c>
      <c r="P1521" s="205"/>
      <c r="Q1521" s="205"/>
      <c r="R1521" s="205"/>
      <c r="S1521" s="206"/>
    </row>
    <row r="1522" spans="1:19" ht="29.1" customHeight="1">
      <c r="A1522" s="166">
        <v>1518</v>
      </c>
      <c r="B1522" s="206"/>
      <c r="C1522" s="206"/>
      <c r="D1522" s="206"/>
      <c r="E1522" s="206"/>
      <c r="F1522" s="166" t="s">
        <v>3226</v>
      </c>
      <c r="G1522" s="206" t="s">
        <v>3221</v>
      </c>
      <c r="H1522" s="158" t="s">
        <v>1449</v>
      </c>
      <c r="I1522" s="155" t="s">
        <v>55</v>
      </c>
      <c r="J1522" s="128">
        <v>20</v>
      </c>
      <c r="K1522" s="128">
        <v>17</v>
      </c>
      <c r="L1522" s="128">
        <v>3950</v>
      </c>
      <c r="M1522" s="199">
        <f t="shared" si="24"/>
        <v>67150</v>
      </c>
      <c r="N1522" s="157" t="s">
        <v>1814</v>
      </c>
      <c r="O1522" s="157" t="s">
        <v>1815</v>
      </c>
      <c r="P1522" s="205"/>
      <c r="Q1522" s="205"/>
      <c r="R1522" s="205"/>
      <c r="S1522" s="206"/>
    </row>
    <row r="1523" spans="1:19" ht="29.1" customHeight="1">
      <c r="A1523" s="166">
        <v>1519</v>
      </c>
      <c r="B1523" s="206"/>
      <c r="C1523" s="206"/>
      <c r="D1523" s="206"/>
      <c r="E1523" s="206"/>
      <c r="F1523" s="166" t="s">
        <v>3226</v>
      </c>
      <c r="G1523" s="206" t="s">
        <v>3221</v>
      </c>
      <c r="H1523" s="158" t="s">
        <v>1448</v>
      </c>
      <c r="I1523" s="155" t="s">
        <v>55</v>
      </c>
      <c r="J1523" s="128">
        <v>13</v>
      </c>
      <c r="K1523" s="128">
        <v>13</v>
      </c>
      <c r="L1523" s="128">
        <v>3950</v>
      </c>
      <c r="M1523" s="199">
        <f t="shared" si="24"/>
        <v>51350</v>
      </c>
      <c r="N1523" s="157" t="s">
        <v>1811</v>
      </c>
      <c r="O1523" s="157">
        <v>0</v>
      </c>
      <c r="P1523" s="205"/>
      <c r="Q1523" s="205"/>
      <c r="R1523" s="205"/>
      <c r="S1523" s="206"/>
    </row>
    <row r="1524" spans="1:19" ht="29.1" customHeight="1">
      <c r="A1524" s="166">
        <v>1520</v>
      </c>
      <c r="B1524" s="206"/>
      <c r="C1524" s="206"/>
      <c r="D1524" s="206"/>
      <c r="E1524" s="206"/>
      <c r="F1524" s="166" t="s">
        <v>3226</v>
      </c>
      <c r="G1524" s="206" t="s">
        <v>3221</v>
      </c>
      <c r="H1524" s="157" t="s">
        <v>1118</v>
      </c>
      <c r="I1524" s="155" t="s">
        <v>55</v>
      </c>
      <c r="J1524" s="128">
        <v>774</v>
      </c>
      <c r="K1524" s="199">
        <v>744</v>
      </c>
      <c r="L1524" s="199">
        <v>4620</v>
      </c>
      <c r="M1524" s="199">
        <f t="shared" si="24"/>
        <v>3437280</v>
      </c>
      <c r="N1524" s="157" t="s">
        <v>1863</v>
      </c>
      <c r="O1524" s="157">
        <v>205</v>
      </c>
      <c r="P1524" s="205"/>
      <c r="Q1524" s="205"/>
      <c r="R1524" s="205"/>
      <c r="S1524" s="206"/>
    </row>
    <row r="1525" spans="1:19" ht="29.1" customHeight="1">
      <c r="A1525" s="166">
        <v>1521</v>
      </c>
      <c r="B1525" s="206"/>
      <c r="C1525" s="206"/>
      <c r="D1525" s="206"/>
      <c r="E1525" s="206"/>
      <c r="F1525" s="166" t="s">
        <v>3226</v>
      </c>
      <c r="G1525" s="206" t="s">
        <v>3221</v>
      </c>
      <c r="H1525" s="157" t="s">
        <v>1456</v>
      </c>
      <c r="I1525" s="155" t="s">
        <v>54</v>
      </c>
      <c r="J1525" s="128">
        <v>1224</v>
      </c>
      <c r="K1525" s="199">
        <v>545</v>
      </c>
      <c r="L1525" s="199">
        <v>3950</v>
      </c>
      <c r="M1525" s="199">
        <f t="shared" si="24"/>
        <v>2152750</v>
      </c>
      <c r="N1525" s="157" t="s">
        <v>1911</v>
      </c>
      <c r="O1525" s="157" t="s">
        <v>1912</v>
      </c>
      <c r="P1525" s="205"/>
      <c r="Q1525" s="205"/>
      <c r="R1525" s="205"/>
      <c r="S1525" s="206"/>
    </row>
    <row r="1526" spans="1:19" ht="29.1" customHeight="1">
      <c r="A1526" s="166">
        <v>1522</v>
      </c>
      <c r="B1526" s="206"/>
      <c r="C1526" s="206"/>
      <c r="D1526" s="206"/>
      <c r="E1526" s="206"/>
      <c r="F1526" s="166" t="s">
        <v>3226</v>
      </c>
      <c r="G1526" s="206" t="s">
        <v>3221</v>
      </c>
      <c r="H1526" s="157" t="s">
        <v>1502</v>
      </c>
      <c r="I1526" s="155" t="s">
        <v>166</v>
      </c>
      <c r="J1526" s="128">
        <v>106</v>
      </c>
      <c r="K1526" s="199">
        <v>89</v>
      </c>
      <c r="L1526" s="199">
        <v>1840</v>
      </c>
      <c r="M1526" s="199">
        <f t="shared" si="24"/>
        <v>163760</v>
      </c>
      <c r="N1526" s="157" t="s">
        <v>1821</v>
      </c>
      <c r="O1526" s="157">
        <v>0</v>
      </c>
      <c r="P1526" s="205"/>
      <c r="Q1526" s="205"/>
      <c r="R1526" s="205"/>
      <c r="S1526" s="206"/>
    </row>
    <row r="1527" spans="1:19" ht="29.1" customHeight="1">
      <c r="A1527" s="166">
        <v>1523</v>
      </c>
      <c r="B1527" s="206"/>
      <c r="C1527" s="206"/>
      <c r="D1527" s="206"/>
      <c r="E1527" s="206"/>
      <c r="F1527" s="166" t="s">
        <v>3226</v>
      </c>
      <c r="G1527" s="206" t="s">
        <v>3221</v>
      </c>
      <c r="H1527" s="157" t="s">
        <v>1458</v>
      </c>
      <c r="I1527" s="155" t="s">
        <v>54</v>
      </c>
      <c r="J1527" s="128">
        <v>288</v>
      </c>
      <c r="K1527" s="199">
        <v>283</v>
      </c>
      <c r="L1527" s="199">
        <v>4730</v>
      </c>
      <c r="M1527" s="199">
        <f t="shared" si="24"/>
        <v>1338590</v>
      </c>
      <c r="N1527" s="157" t="s">
        <v>1896</v>
      </c>
      <c r="O1527" s="157" t="s">
        <v>1913</v>
      </c>
      <c r="P1527" s="205"/>
      <c r="Q1527" s="205"/>
      <c r="R1527" s="205"/>
      <c r="S1527" s="206"/>
    </row>
    <row r="1528" spans="1:19" ht="29.1" customHeight="1">
      <c r="A1528" s="166">
        <v>1524</v>
      </c>
      <c r="B1528" s="206"/>
      <c r="C1528" s="206"/>
      <c r="D1528" s="206"/>
      <c r="E1528" s="206"/>
      <c r="F1528" s="166" t="s">
        <v>3226</v>
      </c>
      <c r="G1528" s="206" t="s">
        <v>3221</v>
      </c>
      <c r="H1528" s="157" t="s">
        <v>1457</v>
      </c>
      <c r="I1528" s="155" t="s">
        <v>54</v>
      </c>
      <c r="J1528" s="128">
        <v>1091</v>
      </c>
      <c r="K1528" s="199">
        <v>70</v>
      </c>
      <c r="L1528" s="199">
        <v>4730</v>
      </c>
      <c r="M1528" s="199">
        <f t="shared" si="24"/>
        <v>331100</v>
      </c>
      <c r="N1528" s="157" t="s">
        <v>1897</v>
      </c>
      <c r="O1528" s="157">
        <v>162</v>
      </c>
      <c r="P1528" s="205"/>
      <c r="Q1528" s="205"/>
      <c r="R1528" s="205"/>
      <c r="S1528" s="206"/>
    </row>
    <row r="1529" spans="1:19" ht="29.1" customHeight="1">
      <c r="A1529" s="166">
        <v>1525</v>
      </c>
      <c r="B1529" s="206"/>
      <c r="C1529" s="206"/>
      <c r="D1529" s="206"/>
      <c r="E1529" s="206"/>
      <c r="F1529" s="166" t="s">
        <v>3226</v>
      </c>
      <c r="G1529" s="206" t="s">
        <v>3221</v>
      </c>
      <c r="H1529" s="157" t="s">
        <v>1462</v>
      </c>
      <c r="I1529" s="155" t="s">
        <v>54</v>
      </c>
      <c r="J1529" s="128">
        <v>1544</v>
      </c>
      <c r="K1529" s="199">
        <v>777</v>
      </c>
      <c r="L1529" s="199">
        <v>4250</v>
      </c>
      <c r="M1529" s="199">
        <f t="shared" si="24"/>
        <v>3302250</v>
      </c>
      <c r="N1529" s="157" t="s">
        <v>1873</v>
      </c>
      <c r="O1529" s="157" t="s">
        <v>1919</v>
      </c>
      <c r="P1529" s="205"/>
      <c r="Q1529" s="205"/>
      <c r="R1529" s="205"/>
      <c r="S1529" s="206"/>
    </row>
    <row r="1530" spans="1:19" ht="29.1" customHeight="1">
      <c r="A1530" s="166">
        <v>1526</v>
      </c>
      <c r="B1530" s="206"/>
      <c r="C1530" s="206"/>
      <c r="D1530" s="206"/>
      <c r="E1530" s="206"/>
      <c r="F1530" s="166" t="s">
        <v>3226</v>
      </c>
      <c r="G1530" s="206" t="s">
        <v>3221</v>
      </c>
      <c r="H1530" s="157" t="s">
        <v>1463</v>
      </c>
      <c r="I1530" s="155" t="s">
        <v>54</v>
      </c>
      <c r="J1530" s="128">
        <v>1038</v>
      </c>
      <c r="K1530" s="199">
        <v>11</v>
      </c>
      <c r="L1530" s="199">
        <v>4250</v>
      </c>
      <c r="M1530" s="199">
        <f t="shared" si="24"/>
        <v>46750</v>
      </c>
      <c r="N1530" s="157" t="s">
        <v>1888</v>
      </c>
      <c r="O1530" s="157" t="s">
        <v>1889</v>
      </c>
      <c r="P1530" s="205"/>
      <c r="Q1530" s="205"/>
      <c r="R1530" s="205"/>
      <c r="S1530" s="206"/>
    </row>
    <row r="1531" spans="1:19" ht="29.1" customHeight="1">
      <c r="A1531" s="166">
        <v>1527</v>
      </c>
      <c r="B1531" s="206"/>
      <c r="C1531" s="206"/>
      <c r="D1531" s="206"/>
      <c r="E1531" s="206"/>
      <c r="F1531" s="166" t="s">
        <v>3226</v>
      </c>
      <c r="G1531" s="206" t="s">
        <v>3221</v>
      </c>
      <c r="H1531" s="157" t="s">
        <v>1464</v>
      </c>
      <c r="I1531" s="155" t="s">
        <v>54</v>
      </c>
      <c r="J1531" s="128">
        <v>1035</v>
      </c>
      <c r="K1531" s="199">
        <v>870</v>
      </c>
      <c r="L1531" s="199">
        <v>4250</v>
      </c>
      <c r="M1531" s="199">
        <f t="shared" si="24"/>
        <v>3697500</v>
      </c>
      <c r="N1531" s="157" t="s">
        <v>1863</v>
      </c>
      <c r="O1531" s="157">
        <v>205</v>
      </c>
      <c r="P1531" s="205"/>
      <c r="Q1531" s="205"/>
      <c r="R1531" s="205"/>
      <c r="S1531" s="206"/>
    </row>
    <row r="1532" spans="1:19" ht="29.1" customHeight="1">
      <c r="A1532" s="166">
        <v>1528</v>
      </c>
      <c r="B1532" s="206"/>
      <c r="C1532" s="206"/>
      <c r="D1532" s="206"/>
      <c r="E1532" s="206"/>
      <c r="F1532" s="166" t="s">
        <v>3226</v>
      </c>
      <c r="G1532" s="206" t="s">
        <v>3221</v>
      </c>
      <c r="H1532" s="157" t="s">
        <v>1467</v>
      </c>
      <c r="I1532" s="155" t="s">
        <v>54</v>
      </c>
      <c r="J1532" s="128">
        <v>1289</v>
      </c>
      <c r="K1532" s="199">
        <v>217</v>
      </c>
      <c r="L1532" s="199">
        <v>4250</v>
      </c>
      <c r="M1532" s="199">
        <f t="shared" si="24"/>
        <v>922250</v>
      </c>
      <c r="N1532" s="157" t="s">
        <v>1854</v>
      </c>
      <c r="O1532" s="157">
        <v>1089</v>
      </c>
      <c r="P1532" s="205"/>
      <c r="Q1532" s="205"/>
      <c r="R1532" s="205"/>
      <c r="S1532" s="206"/>
    </row>
    <row r="1533" spans="1:19" ht="29.1" customHeight="1">
      <c r="A1533" s="166">
        <v>1529</v>
      </c>
      <c r="B1533" s="206"/>
      <c r="C1533" s="206"/>
      <c r="D1533" s="206"/>
      <c r="E1533" s="206"/>
      <c r="F1533" s="166" t="s">
        <v>3226</v>
      </c>
      <c r="G1533" s="206" t="s">
        <v>3221</v>
      </c>
      <c r="H1533" s="157" t="s">
        <v>1358</v>
      </c>
      <c r="I1533" s="155" t="s">
        <v>54</v>
      </c>
      <c r="J1533" s="128">
        <v>1828</v>
      </c>
      <c r="K1533" s="199">
        <v>154</v>
      </c>
      <c r="L1533" s="199">
        <v>4250</v>
      </c>
      <c r="M1533" s="199">
        <f t="shared" si="24"/>
        <v>654500</v>
      </c>
      <c r="N1533" s="157" t="s">
        <v>1922</v>
      </c>
      <c r="O1533" s="157" t="s">
        <v>1923</v>
      </c>
      <c r="P1533" s="205"/>
      <c r="Q1533" s="205"/>
      <c r="R1533" s="205"/>
      <c r="S1533" s="206"/>
    </row>
    <row r="1534" spans="1:19" ht="29.1" customHeight="1">
      <c r="A1534" s="166">
        <v>1530</v>
      </c>
      <c r="B1534" s="206"/>
      <c r="C1534" s="206"/>
      <c r="D1534" s="206"/>
      <c r="E1534" s="206"/>
      <c r="F1534" s="166" t="s">
        <v>3226</v>
      </c>
      <c r="G1534" s="206" t="s">
        <v>3221</v>
      </c>
      <c r="H1534" s="157" t="s">
        <v>1468</v>
      </c>
      <c r="I1534" s="155" t="s">
        <v>54</v>
      </c>
      <c r="J1534" s="128">
        <v>2502</v>
      </c>
      <c r="K1534" s="199">
        <v>501</v>
      </c>
      <c r="L1534" s="199">
        <v>4250</v>
      </c>
      <c r="M1534" s="199">
        <f t="shared" si="24"/>
        <v>2129250</v>
      </c>
      <c r="N1534" s="157" t="s">
        <v>1924</v>
      </c>
      <c r="O1534" s="157">
        <v>1263</v>
      </c>
      <c r="P1534" s="205"/>
      <c r="Q1534" s="205"/>
      <c r="R1534" s="205"/>
      <c r="S1534" s="206"/>
    </row>
    <row r="1535" spans="1:19" ht="29.1" customHeight="1">
      <c r="A1535" s="166">
        <v>1531</v>
      </c>
      <c r="B1535" s="206"/>
      <c r="C1535" s="206"/>
      <c r="D1535" s="206"/>
      <c r="E1535" s="206"/>
      <c r="F1535" s="166" t="s">
        <v>3226</v>
      </c>
      <c r="G1535" s="206" t="s">
        <v>3221</v>
      </c>
      <c r="H1535" s="157" t="s">
        <v>1490</v>
      </c>
      <c r="I1535" s="155" t="s">
        <v>55</v>
      </c>
      <c r="J1535" s="128">
        <v>2811</v>
      </c>
      <c r="K1535" s="199">
        <v>1508</v>
      </c>
      <c r="L1535" s="199">
        <v>5600</v>
      </c>
      <c r="M1535" s="199">
        <f t="shared" si="24"/>
        <v>8444800</v>
      </c>
      <c r="N1535" s="157" t="s">
        <v>1952</v>
      </c>
      <c r="O1535" s="157" t="s">
        <v>1954</v>
      </c>
      <c r="P1535" s="205"/>
      <c r="Q1535" s="205"/>
      <c r="R1535" s="205"/>
      <c r="S1535" s="206"/>
    </row>
    <row r="1536" spans="1:19" ht="29.1" customHeight="1">
      <c r="A1536" s="166">
        <v>1532</v>
      </c>
      <c r="B1536" s="206"/>
      <c r="C1536" s="206"/>
      <c r="D1536" s="206"/>
      <c r="E1536" s="206"/>
      <c r="F1536" s="166" t="s">
        <v>3226</v>
      </c>
      <c r="G1536" s="206" t="s">
        <v>3221</v>
      </c>
      <c r="H1536" s="157" t="s">
        <v>1489</v>
      </c>
      <c r="I1536" s="155" t="s">
        <v>55</v>
      </c>
      <c r="J1536" s="128">
        <v>86</v>
      </c>
      <c r="K1536" s="199">
        <v>53</v>
      </c>
      <c r="L1536" s="199">
        <v>5600</v>
      </c>
      <c r="M1536" s="199">
        <f t="shared" si="24"/>
        <v>296800</v>
      </c>
      <c r="N1536" s="157" t="s">
        <v>3191</v>
      </c>
      <c r="O1536" s="157">
        <v>0</v>
      </c>
      <c r="P1536" s="205"/>
      <c r="Q1536" s="205"/>
      <c r="R1536" s="205"/>
      <c r="S1536" s="206"/>
    </row>
    <row r="1537" spans="1:19" ht="29.1" customHeight="1">
      <c r="A1537" s="166">
        <v>1533</v>
      </c>
      <c r="B1537" s="206"/>
      <c r="C1537" s="206"/>
      <c r="D1537" s="206"/>
      <c r="E1537" s="206"/>
      <c r="F1537" s="166" t="s">
        <v>3226</v>
      </c>
      <c r="G1537" s="206" t="s">
        <v>3221</v>
      </c>
      <c r="H1537" s="157" t="s">
        <v>3163</v>
      </c>
      <c r="I1537" s="155" t="s">
        <v>54</v>
      </c>
      <c r="J1537" s="128">
        <v>355</v>
      </c>
      <c r="K1537" s="199">
        <v>1</v>
      </c>
      <c r="L1537" s="199">
        <v>1840</v>
      </c>
      <c r="M1537" s="199">
        <f t="shared" si="24"/>
        <v>1840</v>
      </c>
      <c r="N1537" s="157" t="s">
        <v>3191</v>
      </c>
      <c r="O1537" s="157"/>
      <c r="P1537" s="205"/>
      <c r="Q1537" s="205"/>
      <c r="R1537" s="205"/>
      <c r="S1537" s="206"/>
    </row>
    <row r="1538" spans="1:19" ht="29.1" customHeight="1">
      <c r="A1538" s="166">
        <v>1534</v>
      </c>
      <c r="B1538" s="206"/>
      <c r="C1538" s="206"/>
      <c r="D1538" s="206"/>
      <c r="E1538" s="206"/>
      <c r="F1538" s="166" t="s">
        <v>3226</v>
      </c>
      <c r="G1538" s="206" t="s">
        <v>3221</v>
      </c>
      <c r="H1538" s="157" t="s">
        <v>1492</v>
      </c>
      <c r="I1538" s="155" t="s">
        <v>54</v>
      </c>
      <c r="J1538" s="128">
        <v>967</v>
      </c>
      <c r="K1538" s="199">
        <v>509</v>
      </c>
      <c r="L1538" s="199">
        <v>5600</v>
      </c>
      <c r="M1538" s="199">
        <f t="shared" si="24"/>
        <v>2850400</v>
      </c>
      <c r="N1538" s="157" t="s">
        <v>1950</v>
      </c>
      <c r="O1538" s="157" t="s">
        <v>1951</v>
      </c>
      <c r="P1538" s="205"/>
      <c r="Q1538" s="205"/>
      <c r="R1538" s="205"/>
      <c r="S1538" s="206"/>
    </row>
    <row r="1539" spans="1:19" ht="29.1" customHeight="1">
      <c r="A1539" s="166">
        <v>1535</v>
      </c>
      <c r="B1539" s="206"/>
      <c r="C1539" s="206"/>
      <c r="D1539" s="206"/>
      <c r="E1539" s="206"/>
      <c r="F1539" s="166" t="s">
        <v>3226</v>
      </c>
      <c r="G1539" s="206" t="s">
        <v>3221</v>
      </c>
      <c r="H1539" s="157" t="s">
        <v>1493</v>
      </c>
      <c r="I1539" s="155" t="s">
        <v>54</v>
      </c>
      <c r="J1539" s="128">
        <v>1514</v>
      </c>
      <c r="K1539" s="199">
        <v>1514</v>
      </c>
      <c r="L1539" s="199">
        <v>4420</v>
      </c>
      <c r="M1539" s="199">
        <f t="shared" si="24"/>
        <v>6691880</v>
      </c>
      <c r="N1539" s="157" t="s">
        <v>1950</v>
      </c>
      <c r="O1539" s="157" t="s">
        <v>1951</v>
      </c>
      <c r="P1539" s="205"/>
      <c r="Q1539" s="205"/>
      <c r="R1539" s="205"/>
      <c r="S1539" s="206"/>
    </row>
    <row r="1540" spans="1:19" ht="29.1" customHeight="1">
      <c r="A1540" s="166">
        <v>1536</v>
      </c>
      <c r="B1540" s="206"/>
      <c r="C1540" s="206"/>
      <c r="D1540" s="206"/>
      <c r="E1540" s="206"/>
      <c r="F1540" s="166" t="s">
        <v>3226</v>
      </c>
      <c r="G1540" s="206" t="s">
        <v>3221</v>
      </c>
      <c r="H1540" s="157" t="s">
        <v>1495</v>
      </c>
      <c r="I1540" s="155" t="s">
        <v>55</v>
      </c>
      <c r="J1540" s="128">
        <v>221</v>
      </c>
      <c r="K1540" s="199">
        <v>150</v>
      </c>
      <c r="L1540" s="199">
        <v>3400</v>
      </c>
      <c r="M1540" s="199">
        <f t="shared" si="24"/>
        <v>510000</v>
      </c>
      <c r="N1540" s="157" t="s">
        <v>1957</v>
      </c>
      <c r="O1540" s="157" t="s">
        <v>1958</v>
      </c>
      <c r="P1540" s="205"/>
      <c r="Q1540" s="205"/>
      <c r="R1540" s="205"/>
      <c r="S1540" s="206"/>
    </row>
    <row r="1541" spans="1:19" ht="29.1" customHeight="1">
      <c r="A1541" s="166">
        <v>1537</v>
      </c>
      <c r="B1541" s="206"/>
      <c r="C1541" s="206"/>
      <c r="D1541" s="206"/>
      <c r="E1541" s="206"/>
      <c r="F1541" s="166" t="s">
        <v>3226</v>
      </c>
      <c r="G1541" s="206" t="s">
        <v>3221</v>
      </c>
      <c r="H1541" s="157" t="s">
        <v>1494</v>
      </c>
      <c r="I1541" s="155" t="s">
        <v>54</v>
      </c>
      <c r="J1541" s="128">
        <v>340</v>
      </c>
      <c r="K1541" s="128">
        <v>340</v>
      </c>
      <c r="L1541" s="128">
        <v>3470</v>
      </c>
      <c r="M1541" s="199">
        <f t="shared" si="24"/>
        <v>1179800</v>
      </c>
      <c r="N1541" s="157" t="s">
        <v>1946</v>
      </c>
      <c r="O1541" s="157" t="s">
        <v>1956</v>
      </c>
      <c r="P1541" s="205"/>
      <c r="Q1541" s="205"/>
      <c r="R1541" s="205"/>
      <c r="S1541" s="206"/>
    </row>
    <row r="1542" spans="1:19" ht="29.1" customHeight="1">
      <c r="A1542" s="166">
        <v>1538</v>
      </c>
      <c r="B1542" s="206"/>
      <c r="C1542" s="206"/>
      <c r="D1542" s="206"/>
      <c r="E1542" s="206"/>
      <c r="F1542" s="166" t="s">
        <v>3226</v>
      </c>
      <c r="G1542" s="206" t="s">
        <v>3221</v>
      </c>
      <c r="H1542" s="157" t="s">
        <v>1497</v>
      </c>
      <c r="I1542" s="155" t="s">
        <v>54</v>
      </c>
      <c r="J1542" s="128">
        <v>371</v>
      </c>
      <c r="K1542" s="199">
        <v>13</v>
      </c>
      <c r="L1542" s="199">
        <v>5150</v>
      </c>
      <c r="M1542" s="199">
        <f t="shared" si="24"/>
        <v>66950</v>
      </c>
      <c r="N1542" s="157" t="s">
        <v>3191</v>
      </c>
      <c r="O1542" s="157">
        <v>0</v>
      </c>
      <c r="P1542" s="205"/>
      <c r="Q1542" s="205"/>
      <c r="R1542" s="205"/>
      <c r="S1542" s="206"/>
    </row>
    <row r="1543" spans="1:19" ht="29.1" customHeight="1">
      <c r="A1543" s="166">
        <v>1539</v>
      </c>
      <c r="B1543" s="206"/>
      <c r="C1543" s="206"/>
      <c r="D1543" s="206"/>
      <c r="E1543" s="206"/>
      <c r="F1543" s="166" t="s">
        <v>3226</v>
      </c>
      <c r="G1543" s="206" t="s">
        <v>3221</v>
      </c>
      <c r="H1543" s="157" t="s">
        <v>1498</v>
      </c>
      <c r="I1543" s="155" t="s">
        <v>54</v>
      </c>
      <c r="J1543" s="128">
        <v>684</v>
      </c>
      <c r="K1543" s="199">
        <v>242</v>
      </c>
      <c r="L1543" s="199">
        <v>1740</v>
      </c>
      <c r="M1543" s="199">
        <f t="shared" si="24"/>
        <v>421080</v>
      </c>
      <c r="N1543" s="157" t="s">
        <v>3191</v>
      </c>
      <c r="O1543" s="157">
        <v>0</v>
      </c>
      <c r="P1543" s="205"/>
      <c r="Q1543" s="205"/>
      <c r="R1543" s="205"/>
      <c r="S1543" s="206"/>
    </row>
    <row r="1544" spans="1:19" ht="29.1" customHeight="1">
      <c r="A1544" s="166">
        <v>1540</v>
      </c>
      <c r="B1544" s="206"/>
      <c r="C1544" s="206"/>
      <c r="D1544" s="206"/>
      <c r="E1544" s="206"/>
      <c r="F1544" s="166" t="s">
        <v>3226</v>
      </c>
      <c r="G1544" s="206" t="s">
        <v>3221</v>
      </c>
      <c r="H1544" s="157" t="s">
        <v>1496</v>
      </c>
      <c r="I1544" s="155" t="s">
        <v>54</v>
      </c>
      <c r="J1544" s="128">
        <v>2396</v>
      </c>
      <c r="K1544" s="199">
        <v>507</v>
      </c>
      <c r="L1544" s="199">
        <v>4580</v>
      </c>
      <c r="M1544" s="199">
        <f t="shared" si="24"/>
        <v>2322060</v>
      </c>
      <c r="N1544" s="157" t="s">
        <v>1957</v>
      </c>
      <c r="O1544" s="157" t="s">
        <v>1958</v>
      </c>
      <c r="P1544" s="205"/>
      <c r="Q1544" s="205"/>
      <c r="R1544" s="205"/>
      <c r="S1544" s="206"/>
    </row>
    <row r="1545" spans="1:19" ht="29.1" customHeight="1">
      <c r="A1545" s="166">
        <v>1541</v>
      </c>
      <c r="B1545" s="206"/>
      <c r="C1545" s="206"/>
      <c r="D1545" s="206"/>
      <c r="E1545" s="206"/>
      <c r="F1545" s="166" t="s">
        <v>3226</v>
      </c>
      <c r="G1545" s="206" t="s">
        <v>3221</v>
      </c>
      <c r="H1545" s="157" t="s">
        <v>1500</v>
      </c>
      <c r="I1545" s="155" t="s">
        <v>54</v>
      </c>
      <c r="J1545" s="128">
        <v>626</v>
      </c>
      <c r="K1545" s="199">
        <v>198</v>
      </c>
      <c r="L1545" s="199">
        <v>1740</v>
      </c>
      <c r="M1545" s="199">
        <f t="shared" si="24"/>
        <v>344520</v>
      </c>
      <c r="N1545" s="157" t="s">
        <v>3191</v>
      </c>
      <c r="O1545" s="157">
        <v>0</v>
      </c>
      <c r="P1545" s="205"/>
      <c r="Q1545" s="205"/>
      <c r="R1545" s="205"/>
      <c r="S1545" s="206"/>
    </row>
    <row r="1546" spans="1:19" ht="29.1" customHeight="1">
      <c r="A1546" s="166">
        <v>1542</v>
      </c>
      <c r="B1546" s="206"/>
      <c r="C1546" s="206"/>
      <c r="D1546" s="206"/>
      <c r="E1546" s="206"/>
      <c r="F1546" s="166" t="s">
        <v>3226</v>
      </c>
      <c r="G1546" s="206" t="s">
        <v>3221</v>
      </c>
      <c r="H1546" s="157" t="s">
        <v>1499</v>
      </c>
      <c r="I1546" s="155" t="s">
        <v>54</v>
      </c>
      <c r="J1546" s="128">
        <v>1212</v>
      </c>
      <c r="K1546" s="199">
        <v>894</v>
      </c>
      <c r="L1546" s="199">
        <v>4320</v>
      </c>
      <c r="M1546" s="199">
        <f t="shared" si="24"/>
        <v>3862080</v>
      </c>
      <c r="N1546" s="157" t="s">
        <v>1933</v>
      </c>
      <c r="O1546" s="157" t="s">
        <v>1940</v>
      </c>
      <c r="P1546" s="205"/>
      <c r="Q1546" s="205"/>
      <c r="R1546" s="205"/>
      <c r="S1546" s="206"/>
    </row>
    <row r="1547" spans="1:19" ht="29.1" customHeight="1">
      <c r="A1547" s="166">
        <v>1543</v>
      </c>
      <c r="B1547" s="206"/>
      <c r="C1547" s="206"/>
      <c r="D1547" s="206"/>
      <c r="E1547" s="206"/>
      <c r="F1547" s="166" t="s">
        <v>3226</v>
      </c>
      <c r="G1547" s="206" t="s">
        <v>3221</v>
      </c>
      <c r="H1547" s="157" t="s">
        <v>1501</v>
      </c>
      <c r="I1547" s="155" t="s">
        <v>54</v>
      </c>
      <c r="J1547" s="128">
        <v>1418</v>
      </c>
      <c r="K1547" s="199">
        <v>58</v>
      </c>
      <c r="L1547" s="199">
        <v>3400</v>
      </c>
      <c r="M1547" s="199">
        <f t="shared" si="24"/>
        <v>197200</v>
      </c>
      <c r="N1547" s="157" t="s">
        <v>1959</v>
      </c>
      <c r="O1547" s="157">
        <v>1221</v>
      </c>
      <c r="P1547" s="205"/>
      <c r="Q1547" s="205"/>
      <c r="R1547" s="205"/>
      <c r="S1547" s="206"/>
    </row>
    <row r="1548" spans="1:19" ht="29.1" customHeight="1">
      <c r="A1548" s="166">
        <v>1544</v>
      </c>
      <c r="B1548" s="206"/>
      <c r="C1548" s="206"/>
      <c r="D1548" s="206"/>
      <c r="E1548" s="206"/>
      <c r="F1548" s="166" t="s">
        <v>3226</v>
      </c>
      <c r="G1548" s="206" t="s">
        <v>3221</v>
      </c>
      <c r="H1548" s="157" t="s">
        <v>1478</v>
      </c>
      <c r="I1548" s="155" t="s">
        <v>54</v>
      </c>
      <c r="J1548" s="128">
        <v>2436</v>
      </c>
      <c r="K1548" s="199">
        <v>2079</v>
      </c>
      <c r="L1548" s="199">
        <v>3440</v>
      </c>
      <c r="M1548" s="199">
        <f t="shared" si="24"/>
        <v>7151760</v>
      </c>
      <c r="N1548" s="157" t="s">
        <v>1941</v>
      </c>
      <c r="O1548" s="157" t="s">
        <v>1942</v>
      </c>
      <c r="P1548" s="205"/>
      <c r="Q1548" s="205"/>
      <c r="R1548" s="205"/>
      <c r="S1548" s="206"/>
    </row>
    <row r="1549" spans="1:19" ht="29.1" customHeight="1">
      <c r="A1549" s="166">
        <v>1545</v>
      </c>
      <c r="B1549" s="206"/>
      <c r="C1549" s="206"/>
      <c r="D1549" s="206"/>
      <c r="E1549" s="206"/>
      <c r="F1549" s="166" t="s">
        <v>3226</v>
      </c>
      <c r="G1549" s="206" t="s">
        <v>3221</v>
      </c>
      <c r="H1549" s="157" t="s">
        <v>1477</v>
      </c>
      <c r="I1549" s="155" t="s">
        <v>54</v>
      </c>
      <c r="J1549" s="128">
        <v>1765</v>
      </c>
      <c r="K1549" s="199">
        <v>314</v>
      </c>
      <c r="L1549" s="199">
        <v>3470</v>
      </c>
      <c r="M1549" s="199">
        <f t="shared" si="24"/>
        <v>1089580</v>
      </c>
      <c r="N1549" s="157" t="s">
        <v>1933</v>
      </c>
      <c r="O1549" s="157" t="s">
        <v>1940</v>
      </c>
      <c r="P1549" s="205"/>
      <c r="Q1549" s="205"/>
      <c r="R1549" s="205"/>
      <c r="S1549" s="206"/>
    </row>
    <row r="1550" spans="1:19" ht="29.1" customHeight="1">
      <c r="A1550" s="166">
        <v>1546</v>
      </c>
      <c r="B1550" s="206"/>
      <c r="C1550" s="206"/>
      <c r="D1550" s="206"/>
      <c r="E1550" s="206"/>
      <c r="F1550" s="166" t="s">
        <v>3226</v>
      </c>
      <c r="G1550" s="206" t="s">
        <v>3221</v>
      </c>
      <c r="H1550" s="157" t="s">
        <v>1476</v>
      </c>
      <c r="I1550" s="155" t="s">
        <v>54</v>
      </c>
      <c r="J1550" s="128">
        <v>1263</v>
      </c>
      <c r="K1550" s="199">
        <v>177</v>
      </c>
      <c r="L1550" s="199">
        <v>3100</v>
      </c>
      <c r="M1550" s="199">
        <f t="shared" si="24"/>
        <v>548700</v>
      </c>
      <c r="N1550" s="157" t="s">
        <v>1930</v>
      </c>
      <c r="O1550" s="157" t="s">
        <v>1939</v>
      </c>
      <c r="P1550" s="205"/>
      <c r="Q1550" s="205"/>
      <c r="R1550" s="205"/>
      <c r="S1550" s="206"/>
    </row>
    <row r="1551" spans="1:19" ht="29.1" customHeight="1">
      <c r="A1551" s="166">
        <v>1547</v>
      </c>
      <c r="B1551" s="206"/>
      <c r="C1551" s="206"/>
      <c r="D1551" s="206"/>
      <c r="E1551" s="206"/>
      <c r="F1551" s="166" t="s">
        <v>3226</v>
      </c>
      <c r="G1551" s="206" t="s">
        <v>3221</v>
      </c>
      <c r="H1551" s="157" t="s">
        <v>1475</v>
      </c>
      <c r="I1551" s="155" t="s">
        <v>55</v>
      </c>
      <c r="J1551" s="128">
        <v>1134</v>
      </c>
      <c r="K1551" s="199">
        <v>669</v>
      </c>
      <c r="L1551" s="199">
        <v>3870</v>
      </c>
      <c r="M1551" s="199">
        <f t="shared" si="24"/>
        <v>2589030</v>
      </c>
      <c r="N1551" s="157" t="s">
        <v>1937</v>
      </c>
      <c r="O1551" s="157" t="s">
        <v>1938</v>
      </c>
      <c r="P1551" s="205"/>
      <c r="Q1551" s="205"/>
      <c r="R1551" s="205"/>
      <c r="S1551" s="206"/>
    </row>
    <row r="1552" spans="1:19" ht="29.1" customHeight="1">
      <c r="A1552" s="166">
        <v>1548</v>
      </c>
      <c r="B1552" s="206"/>
      <c r="C1552" s="206"/>
      <c r="D1552" s="206"/>
      <c r="E1552" s="206"/>
      <c r="F1552" s="166" t="s">
        <v>3226</v>
      </c>
      <c r="G1552" s="206" t="s">
        <v>3221</v>
      </c>
      <c r="H1552" s="157" t="s">
        <v>1459</v>
      </c>
      <c r="I1552" s="155" t="s">
        <v>54</v>
      </c>
      <c r="J1552" s="128">
        <v>1643</v>
      </c>
      <c r="K1552" s="199">
        <v>1286</v>
      </c>
      <c r="L1552" s="199">
        <v>4250</v>
      </c>
      <c r="M1552" s="199">
        <f t="shared" si="24"/>
        <v>5465500</v>
      </c>
      <c r="N1552" s="157" t="s">
        <v>1914</v>
      </c>
      <c r="O1552" s="157" t="s">
        <v>1915</v>
      </c>
      <c r="P1552" s="205"/>
      <c r="Q1552" s="205"/>
      <c r="R1552" s="205"/>
      <c r="S1552" s="206"/>
    </row>
    <row r="1553" spans="1:19" ht="29.1" customHeight="1">
      <c r="A1553" s="166">
        <v>1549</v>
      </c>
      <c r="B1553" s="206"/>
      <c r="C1553" s="206"/>
      <c r="D1553" s="206"/>
      <c r="E1553" s="206"/>
      <c r="F1553" s="166" t="s">
        <v>3226</v>
      </c>
      <c r="G1553" s="206" t="s">
        <v>3221</v>
      </c>
      <c r="H1553" s="157" t="s">
        <v>1460</v>
      </c>
      <c r="I1553" s="155" t="s">
        <v>54</v>
      </c>
      <c r="J1553" s="128">
        <v>2561</v>
      </c>
      <c r="K1553" s="199">
        <v>148</v>
      </c>
      <c r="L1553" s="199">
        <v>5600</v>
      </c>
      <c r="M1553" s="199">
        <f t="shared" si="24"/>
        <v>828800</v>
      </c>
      <c r="N1553" s="157" t="s">
        <v>1904</v>
      </c>
      <c r="O1553" s="157" t="s">
        <v>1905</v>
      </c>
      <c r="P1553" s="205"/>
      <c r="Q1553" s="205"/>
      <c r="R1553" s="205"/>
      <c r="S1553" s="206"/>
    </row>
    <row r="1554" spans="1:19" ht="29.1" customHeight="1">
      <c r="A1554" s="166">
        <v>1550</v>
      </c>
      <c r="B1554" s="206"/>
      <c r="C1554" s="206"/>
      <c r="D1554" s="206"/>
      <c r="E1554" s="206"/>
      <c r="F1554" s="166" t="s">
        <v>3226</v>
      </c>
      <c r="G1554" s="206" t="s">
        <v>3221</v>
      </c>
      <c r="H1554" s="157" t="s">
        <v>1461</v>
      </c>
      <c r="I1554" s="155" t="s">
        <v>54</v>
      </c>
      <c r="J1554" s="128">
        <v>1289</v>
      </c>
      <c r="K1554" s="199">
        <v>546</v>
      </c>
      <c r="L1554" s="199">
        <v>4250</v>
      </c>
      <c r="M1554" s="199">
        <f t="shared" si="24"/>
        <v>2320500</v>
      </c>
      <c r="N1554" s="157" t="s">
        <v>1917</v>
      </c>
      <c r="O1554" s="157" t="s">
        <v>1918</v>
      </c>
      <c r="P1554" s="205"/>
      <c r="Q1554" s="205"/>
      <c r="R1554" s="205"/>
      <c r="S1554" s="206"/>
    </row>
    <row r="1555" spans="1:19" ht="29.1" customHeight="1">
      <c r="A1555" s="166">
        <v>1551</v>
      </c>
      <c r="B1555" s="206"/>
      <c r="C1555" s="206"/>
      <c r="D1555" s="206"/>
      <c r="E1555" s="206"/>
      <c r="F1555" s="166" t="s">
        <v>3226</v>
      </c>
      <c r="G1555" s="206" t="s">
        <v>3221</v>
      </c>
      <c r="H1555" s="157" t="s">
        <v>1465</v>
      </c>
      <c r="I1555" s="155" t="s">
        <v>54</v>
      </c>
      <c r="J1555" s="128">
        <v>1365</v>
      </c>
      <c r="K1555" s="199">
        <v>306</v>
      </c>
      <c r="L1555" s="199">
        <v>5600</v>
      </c>
      <c r="M1555" s="199">
        <f t="shared" si="24"/>
        <v>1713600</v>
      </c>
      <c r="N1555" s="157" t="s">
        <v>1920</v>
      </c>
      <c r="O1555" s="157" t="s">
        <v>1921</v>
      </c>
      <c r="P1555" s="205"/>
      <c r="Q1555" s="205"/>
      <c r="R1555" s="205"/>
      <c r="S1555" s="206"/>
    </row>
    <row r="1556" spans="1:19" ht="29.1" customHeight="1">
      <c r="A1556" s="166">
        <v>1552</v>
      </c>
      <c r="B1556" s="206"/>
      <c r="C1556" s="206"/>
      <c r="D1556" s="206"/>
      <c r="E1556" s="206"/>
      <c r="F1556" s="166" t="s">
        <v>3226</v>
      </c>
      <c r="G1556" s="206" t="s">
        <v>3221</v>
      </c>
      <c r="H1556" s="157" t="s">
        <v>1466</v>
      </c>
      <c r="I1556" s="155" t="s">
        <v>54</v>
      </c>
      <c r="J1556" s="128">
        <v>1478</v>
      </c>
      <c r="K1556" s="199">
        <v>892</v>
      </c>
      <c r="L1556" s="199">
        <v>5600</v>
      </c>
      <c r="M1556" s="199">
        <f t="shared" si="24"/>
        <v>4995200</v>
      </c>
      <c r="N1556" s="157" t="s">
        <v>1874</v>
      </c>
      <c r="O1556" s="157" t="s">
        <v>1875</v>
      </c>
      <c r="P1556" s="205"/>
      <c r="Q1556" s="205"/>
      <c r="R1556" s="205"/>
      <c r="S1556" s="206"/>
    </row>
    <row r="1557" spans="1:19" ht="29.1" customHeight="1">
      <c r="A1557" s="166">
        <v>1553</v>
      </c>
      <c r="B1557" s="206"/>
      <c r="C1557" s="206"/>
      <c r="D1557" s="206"/>
      <c r="E1557" s="206"/>
      <c r="F1557" s="166" t="s">
        <v>3226</v>
      </c>
      <c r="G1557" s="206" t="s">
        <v>3221</v>
      </c>
      <c r="H1557" s="158" t="s">
        <v>3165</v>
      </c>
      <c r="I1557" s="155" t="s">
        <v>166</v>
      </c>
      <c r="J1557" s="128">
        <v>3280</v>
      </c>
      <c r="K1557" s="199">
        <v>168</v>
      </c>
      <c r="L1557" s="199">
        <v>1840</v>
      </c>
      <c r="M1557" s="199">
        <f t="shared" si="24"/>
        <v>309120</v>
      </c>
      <c r="N1557" s="157" t="s">
        <v>3191</v>
      </c>
      <c r="O1557" s="157">
        <v>0</v>
      </c>
      <c r="P1557" s="205"/>
      <c r="Q1557" s="205"/>
      <c r="R1557" s="205"/>
      <c r="S1557" s="206"/>
    </row>
    <row r="1558" spans="1:19" ht="29.1" customHeight="1">
      <c r="A1558" s="166">
        <v>1554</v>
      </c>
      <c r="B1558" s="206"/>
      <c r="C1558" s="206"/>
      <c r="D1558" s="206"/>
      <c r="E1558" s="206"/>
      <c r="F1558" s="166" t="s">
        <v>3226</v>
      </c>
      <c r="G1558" s="206" t="s">
        <v>3221</v>
      </c>
      <c r="H1558" s="157" t="s">
        <v>1470</v>
      </c>
      <c r="I1558" s="155" t="s">
        <v>54</v>
      </c>
      <c r="J1558" s="128">
        <v>1583</v>
      </c>
      <c r="K1558" s="199">
        <v>1341</v>
      </c>
      <c r="L1558" s="199">
        <v>5600</v>
      </c>
      <c r="M1558" s="199">
        <f t="shared" si="24"/>
        <v>7509600</v>
      </c>
      <c r="N1558" s="157" t="s">
        <v>1817</v>
      </c>
      <c r="O1558" s="157" t="s">
        <v>1819</v>
      </c>
      <c r="P1558" s="205"/>
      <c r="Q1558" s="205"/>
      <c r="R1558" s="205"/>
      <c r="S1558" s="206"/>
    </row>
    <row r="1559" spans="1:19" ht="29.1" customHeight="1">
      <c r="A1559" s="166">
        <v>1555</v>
      </c>
      <c r="B1559" s="206"/>
      <c r="C1559" s="206"/>
      <c r="D1559" s="206"/>
      <c r="E1559" s="206"/>
      <c r="F1559" s="166" t="s">
        <v>3226</v>
      </c>
      <c r="G1559" s="206" t="s">
        <v>3221</v>
      </c>
      <c r="H1559" s="157" t="s">
        <v>1469</v>
      </c>
      <c r="I1559" s="155" t="s">
        <v>119</v>
      </c>
      <c r="J1559" s="128">
        <v>258</v>
      </c>
      <c r="K1559" s="199">
        <v>116</v>
      </c>
      <c r="L1559" s="199">
        <v>1840</v>
      </c>
      <c r="M1559" s="199">
        <f t="shared" si="24"/>
        <v>213440</v>
      </c>
      <c r="N1559" s="157" t="s">
        <v>3179</v>
      </c>
      <c r="O1559" s="157">
        <v>0</v>
      </c>
      <c r="P1559" s="205"/>
      <c r="Q1559" s="205"/>
      <c r="R1559" s="205"/>
      <c r="S1559" s="206"/>
    </row>
    <row r="1560" spans="1:19" ht="29.1" customHeight="1">
      <c r="A1560" s="166">
        <v>1556</v>
      </c>
      <c r="B1560" s="206"/>
      <c r="C1560" s="206"/>
      <c r="D1560" s="206"/>
      <c r="E1560" s="206"/>
      <c r="F1560" s="166" t="s">
        <v>3226</v>
      </c>
      <c r="G1560" s="206" t="s">
        <v>3221</v>
      </c>
      <c r="H1560" s="157" t="s">
        <v>1491</v>
      </c>
      <c r="I1560" s="155" t="s">
        <v>55</v>
      </c>
      <c r="J1560" s="128">
        <v>23</v>
      </c>
      <c r="K1560" s="128">
        <v>23</v>
      </c>
      <c r="L1560" s="128">
        <v>5020</v>
      </c>
      <c r="M1560" s="199">
        <f t="shared" si="24"/>
        <v>115460</v>
      </c>
      <c r="N1560" s="157" t="s">
        <v>3191</v>
      </c>
      <c r="O1560" s="157">
        <v>0</v>
      </c>
      <c r="P1560" s="205"/>
      <c r="Q1560" s="205"/>
      <c r="R1560" s="205"/>
      <c r="S1560" s="206"/>
    </row>
    <row r="1561" spans="1:19" ht="29.1" customHeight="1">
      <c r="A1561" s="166">
        <v>1557</v>
      </c>
      <c r="B1561" s="206"/>
      <c r="C1561" s="206"/>
      <c r="D1561" s="206"/>
      <c r="E1561" s="206"/>
      <c r="F1561" s="166" t="s">
        <v>3226</v>
      </c>
      <c r="G1561" s="206" t="s">
        <v>3221</v>
      </c>
      <c r="H1561" s="157" t="s">
        <v>1472</v>
      </c>
      <c r="I1561" s="155" t="s">
        <v>55</v>
      </c>
      <c r="J1561" s="128">
        <v>739</v>
      </c>
      <c r="K1561" s="199">
        <v>636</v>
      </c>
      <c r="L1561" s="199">
        <v>1840</v>
      </c>
      <c r="M1561" s="199">
        <f t="shared" ref="M1561:M1624" si="25">K1561*L1561</f>
        <v>1170240</v>
      </c>
      <c r="N1561" s="157" t="s">
        <v>1925</v>
      </c>
      <c r="O1561" s="157" t="s">
        <v>1926</v>
      </c>
      <c r="P1561" s="205"/>
      <c r="Q1561" s="205"/>
      <c r="R1561" s="205"/>
      <c r="S1561" s="206"/>
    </row>
    <row r="1562" spans="1:19" ht="29.1" customHeight="1">
      <c r="A1562" s="166">
        <v>1558</v>
      </c>
      <c r="B1562" s="206"/>
      <c r="C1562" s="206"/>
      <c r="D1562" s="206"/>
      <c r="E1562" s="206"/>
      <c r="F1562" s="166" t="s">
        <v>3226</v>
      </c>
      <c r="G1562" s="206" t="s">
        <v>3221</v>
      </c>
      <c r="H1562" s="157" t="s">
        <v>1471</v>
      </c>
      <c r="I1562" s="155" t="s">
        <v>119</v>
      </c>
      <c r="J1562" s="128">
        <v>106</v>
      </c>
      <c r="K1562" s="128">
        <v>106</v>
      </c>
      <c r="L1562" s="128">
        <v>1840</v>
      </c>
      <c r="M1562" s="199">
        <f t="shared" si="25"/>
        <v>195040</v>
      </c>
      <c r="N1562" s="157" t="s">
        <v>1925</v>
      </c>
      <c r="O1562" s="157" t="s">
        <v>1926</v>
      </c>
      <c r="P1562" s="205"/>
      <c r="Q1562" s="205"/>
      <c r="R1562" s="205"/>
      <c r="S1562" s="206"/>
    </row>
    <row r="1563" spans="1:19" ht="29.1" customHeight="1">
      <c r="A1563" s="166">
        <v>1559</v>
      </c>
      <c r="B1563" s="206"/>
      <c r="C1563" s="206"/>
      <c r="D1563" s="206"/>
      <c r="E1563" s="206"/>
      <c r="F1563" s="166" t="s">
        <v>3226</v>
      </c>
      <c r="G1563" s="206" t="s">
        <v>3221</v>
      </c>
      <c r="H1563" s="157" t="s">
        <v>1473</v>
      </c>
      <c r="I1563" s="155" t="s">
        <v>55</v>
      </c>
      <c r="J1563" s="128">
        <v>2745</v>
      </c>
      <c r="K1563" s="199">
        <v>96</v>
      </c>
      <c r="L1563" s="199">
        <v>5600</v>
      </c>
      <c r="M1563" s="199">
        <f t="shared" si="25"/>
        <v>537600</v>
      </c>
      <c r="N1563" s="157" t="s">
        <v>1925</v>
      </c>
      <c r="O1563" s="157" t="s">
        <v>1926</v>
      </c>
      <c r="P1563" s="205"/>
      <c r="Q1563" s="205"/>
      <c r="R1563" s="205"/>
      <c r="S1563" s="206"/>
    </row>
    <row r="1564" spans="1:19" ht="29.1" customHeight="1">
      <c r="A1564" s="166">
        <v>1560</v>
      </c>
      <c r="B1564" s="206"/>
      <c r="C1564" s="206"/>
      <c r="D1564" s="206"/>
      <c r="E1564" s="206"/>
      <c r="F1564" s="166" t="s">
        <v>3226</v>
      </c>
      <c r="G1564" s="206" t="s">
        <v>3221</v>
      </c>
      <c r="H1564" s="157" t="s">
        <v>1486</v>
      </c>
      <c r="I1564" s="155" t="s">
        <v>55</v>
      </c>
      <c r="J1564" s="128">
        <v>387</v>
      </c>
      <c r="K1564" s="128">
        <v>387</v>
      </c>
      <c r="L1564" s="128">
        <v>5600</v>
      </c>
      <c r="M1564" s="199">
        <f t="shared" si="25"/>
        <v>2167200</v>
      </c>
      <c r="N1564" s="157" t="s">
        <v>1952</v>
      </c>
      <c r="O1564" s="157" t="s">
        <v>1953</v>
      </c>
      <c r="P1564" s="205"/>
      <c r="Q1564" s="205"/>
      <c r="R1564" s="205"/>
      <c r="S1564" s="206"/>
    </row>
    <row r="1565" spans="1:19" ht="29.1" customHeight="1">
      <c r="A1565" s="166">
        <v>1561</v>
      </c>
      <c r="B1565" s="206"/>
      <c r="C1565" s="206"/>
      <c r="D1565" s="206"/>
      <c r="E1565" s="206"/>
      <c r="F1565" s="166" t="s">
        <v>3226</v>
      </c>
      <c r="G1565" s="206" t="s">
        <v>3221</v>
      </c>
      <c r="H1565" s="157" t="s">
        <v>1487</v>
      </c>
      <c r="I1565" s="155" t="s">
        <v>55</v>
      </c>
      <c r="J1565" s="128">
        <v>799</v>
      </c>
      <c r="K1565" s="128">
        <v>799</v>
      </c>
      <c r="L1565" s="128">
        <v>1740</v>
      </c>
      <c r="M1565" s="199">
        <f t="shared" si="25"/>
        <v>1390260</v>
      </c>
      <c r="N1565" s="157" t="s">
        <v>3191</v>
      </c>
      <c r="O1565" s="157">
        <v>0</v>
      </c>
      <c r="P1565" s="205"/>
      <c r="Q1565" s="205"/>
      <c r="R1565" s="205"/>
      <c r="S1565" s="206"/>
    </row>
    <row r="1566" spans="1:19" ht="29.1" customHeight="1">
      <c r="A1566" s="166">
        <v>1562</v>
      </c>
      <c r="B1566" s="206"/>
      <c r="C1566" s="206"/>
      <c r="D1566" s="206"/>
      <c r="E1566" s="206"/>
      <c r="F1566" s="166" t="s">
        <v>3226</v>
      </c>
      <c r="G1566" s="206" t="s">
        <v>3221</v>
      </c>
      <c r="H1566" s="157" t="s">
        <v>1488</v>
      </c>
      <c r="I1566" s="155" t="s">
        <v>55</v>
      </c>
      <c r="J1566" s="128">
        <v>1039</v>
      </c>
      <c r="K1566" s="199">
        <v>733</v>
      </c>
      <c r="L1566" s="199">
        <v>5760</v>
      </c>
      <c r="M1566" s="199">
        <f t="shared" si="25"/>
        <v>4222080</v>
      </c>
      <c r="N1566" s="157" t="s">
        <v>1882</v>
      </c>
      <c r="O1566" s="157" t="s">
        <v>1883</v>
      </c>
      <c r="P1566" s="205"/>
      <c r="Q1566" s="205"/>
      <c r="R1566" s="205"/>
      <c r="S1566" s="206"/>
    </row>
    <row r="1567" spans="1:19" ht="29.1" customHeight="1">
      <c r="A1567" s="166">
        <v>1563</v>
      </c>
      <c r="B1567" s="206"/>
      <c r="C1567" s="206"/>
      <c r="D1567" s="206"/>
      <c r="E1567" s="206"/>
      <c r="F1567" s="166" t="s">
        <v>3226</v>
      </c>
      <c r="G1567" s="206" t="s">
        <v>3221</v>
      </c>
      <c r="H1567" s="157" t="s">
        <v>1484</v>
      </c>
      <c r="I1567" s="155" t="s">
        <v>54</v>
      </c>
      <c r="J1567" s="128">
        <v>690</v>
      </c>
      <c r="K1567" s="199">
        <v>575</v>
      </c>
      <c r="L1567" s="199">
        <v>1840</v>
      </c>
      <c r="M1567" s="199">
        <f t="shared" si="25"/>
        <v>1058000</v>
      </c>
      <c r="N1567" s="157" t="s">
        <v>3191</v>
      </c>
      <c r="O1567" s="157">
        <v>0</v>
      </c>
      <c r="P1567" s="205"/>
      <c r="Q1567" s="205"/>
      <c r="R1567" s="205"/>
      <c r="S1567" s="206"/>
    </row>
    <row r="1568" spans="1:19" ht="29.1" customHeight="1">
      <c r="A1568" s="166">
        <v>1564</v>
      </c>
      <c r="B1568" s="206"/>
      <c r="C1568" s="206"/>
      <c r="D1568" s="206"/>
      <c r="E1568" s="206"/>
      <c r="F1568" s="166" t="s">
        <v>3226</v>
      </c>
      <c r="G1568" s="206" t="s">
        <v>3221</v>
      </c>
      <c r="H1568" s="157" t="s">
        <v>1474</v>
      </c>
      <c r="I1568" s="155" t="s">
        <v>55</v>
      </c>
      <c r="J1568" s="128">
        <v>6994</v>
      </c>
      <c r="K1568" s="199">
        <v>258</v>
      </c>
      <c r="L1568" s="199">
        <v>5600</v>
      </c>
      <c r="M1568" s="199">
        <f t="shared" si="25"/>
        <v>1444800</v>
      </c>
      <c r="N1568" s="157" t="s">
        <v>1842</v>
      </c>
      <c r="O1568" s="157" t="s">
        <v>1927</v>
      </c>
      <c r="P1568" s="205"/>
      <c r="Q1568" s="205"/>
      <c r="R1568" s="205"/>
      <c r="S1568" s="206"/>
    </row>
    <row r="1569" spans="1:19" ht="29.1" customHeight="1">
      <c r="A1569" s="166">
        <v>1565</v>
      </c>
      <c r="B1569" s="206"/>
      <c r="C1569" s="206"/>
      <c r="D1569" s="206"/>
      <c r="E1569" s="206"/>
      <c r="F1569" s="166" t="s">
        <v>3226</v>
      </c>
      <c r="G1569" s="206" t="s">
        <v>3221</v>
      </c>
      <c r="H1569" s="157" t="s">
        <v>1485</v>
      </c>
      <c r="I1569" s="155" t="s">
        <v>54</v>
      </c>
      <c r="J1569" s="128">
        <v>297</v>
      </c>
      <c r="K1569" s="128">
        <v>297</v>
      </c>
      <c r="L1569" s="128">
        <v>5760</v>
      </c>
      <c r="M1569" s="199">
        <f t="shared" si="25"/>
        <v>1710720</v>
      </c>
      <c r="N1569" s="157" t="s">
        <v>1950</v>
      </c>
      <c r="O1569" s="157" t="s">
        <v>1951</v>
      </c>
      <c r="P1569" s="205"/>
      <c r="Q1569" s="205"/>
      <c r="R1569" s="205"/>
      <c r="S1569" s="206"/>
    </row>
    <row r="1570" spans="1:19" ht="29.1" customHeight="1">
      <c r="A1570" s="166">
        <v>1566</v>
      </c>
      <c r="B1570" s="206"/>
      <c r="C1570" s="206"/>
      <c r="D1570" s="206"/>
      <c r="E1570" s="206"/>
      <c r="F1570" s="166" t="s">
        <v>3226</v>
      </c>
      <c r="G1570" s="206" t="s">
        <v>3221</v>
      </c>
      <c r="H1570" s="157" t="s">
        <v>1483</v>
      </c>
      <c r="I1570" s="155" t="s">
        <v>54</v>
      </c>
      <c r="J1570" s="128">
        <v>1689</v>
      </c>
      <c r="K1570" s="199">
        <v>1549</v>
      </c>
      <c r="L1570" s="199">
        <v>5600</v>
      </c>
      <c r="M1570" s="199">
        <f t="shared" si="25"/>
        <v>8674400</v>
      </c>
      <c r="N1570" s="157" t="s">
        <v>1950</v>
      </c>
      <c r="O1570" s="157" t="s">
        <v>1951</v>
      </c>
      <c r="P1570" s="205"/>
      <c r="Q1570" s="205"/>
      <c r="R1570" s="205"/>
      <c r="S1570" s="206"/>
    </row>
    <row r="1571" spans="1:19" ht="29.1" customHeight="1">
      <c r="A1571" s="166">
        <v>1567</v>
      </c>
      <c r="B1571" s="206"/>
      <c r="C1571" s="206"/>
      <c r="D1571" s="206"/>
      <c r="E1571" s="206"/>
      <c r="F1571" s="166" t="s">
        <v>3226</v>
      </c>
      <c r="G1571" s="206" t="s">
        <v>3221</v>
      </c>
      <c r="H1571" s="157" t="s">
        <v>1482</v>
      </c>
      <c r="I1571" s="155" t="s">
        <v>54</v>
      </c>
      <c r="J1571" s="128">
        <v>873</v>
      </c>
      <c r="K1571" s="199">
        <v>477</v>
      </c>
      <c r="L1571" s="199">
        <v>1670</v>
      </c>
      <c r="M1571" s="199">
        <f t="shared" si="25"/>
        <v>796590</v>
      </c>
      <c r="N1571" s="157" t="s">
        <v>1812</v>
      </c>
      <c r="O1571" s="157" t="s">
        <v>1816</v>
      </c>
      <c r="P1571" s="205"/>
      <c r="Q1571" s="205"/>
      <c r="R1571" s="205"/>
      <c r="S1571" s="206"/>
    </row>
    <row r="1572" spans="1:19" ht="29.1" customHeight="1">
      <c r="A1572" s="166">
        <v>1568</v>
      </c>
      <c r="B1572" s="206"/>
      <c r="C1572" s="206"/>
      <c r="D1572" s="206"/>
      <c r="E1572" s="206"/>
      <c r="F1572" s="166" t="s">
        <v>3226</v>
      </c>
      <c r="G1572" s="206" t="s">
        <v>3221</v>
      </c>
      <c r="H1572" s="158" t="s">
        <v>1559</v>
      </c>
      <c r="I1572" s="155" t="s">
        <v>109</v>
      </c>
      <c r="J1572" s="128">
        <v>3769</v>
      </c>
      <c r="K1572" s="199">
        <v>1390</v>
      </c>
      <c r="L1572" s="199">
        <v>652</v>
      </c>
      <c r="M1572" s="199">
        <f t="shared" si="25"/>
        <v>906280</v>
      </c>
      <c r="N1572" s="157" t="s">
        <v>1998</v>
      </c>
      <c r="O1572" s="157" t="s">
        <v>1999</v>
      </c>
      <c r="P1572" s="205"/>
      <c r="Q1572" s="205"/>
      <c r="R1572" s="205"/>
      <c r="S1572" s="206"/>
    </row>
    <row r="1573" spans="1:19" ht="29.1" customHeight="1">
      <c r="A1573" s="166">
        <v>1569</v>
      </c>
      <c r="B1573" s="206"/>
      <c r="C1573" s="206"/>
      <c r="D1573" s="206"/>
      <c r="E1573" s="206"/>
      <c r="F1573" s="166" t="s">
        <v>3226</v>
      </c>
      <c r="G1573" s="206" t="s">
        <v>3221</v>
      </c>
      <c r="H1573" s="157" t="s">
        <v>1505</v>
      </c>
      <c r="I1573" s="155" t="s">
        <v>119</v>
      </c>
      <c r="J1573" s="128">
        <v>2122</v>
      </c>
      <c r="K1573" s="199">
        <v>607</v>
      </c>
      <c r="L1573" s="199">
        <v>1510</v>
      </c>
      <c r="M1573" s="199">
        <f t="shared" si="25"/>
        <v>916570</v>
      </c>
      <c r="N1573" s="157" t="s">
        <v>3191</v>
      </c>
      <c r="O1573" s="157">
        <v>0</v>
      </c>
      <c r="P1573" s="205"/>
      <c r="Q1573" s="205"/>
      <c r="R1573" s="205"/>
      <c r="S1573" s="206"/>
    </row>
    <row r="1574" spans="1:19" ht="29.1" customHeight="1">
      <c r="A1574" s="166">
        <v>1570</v>
      </c>
      <c r="B1574" s="206"/>
      <c r="C1574" s="206"/>
      <c r="D1574" s="206"/>
      <c r="E1574" s="206"/>
      <c r="F1574" s="166" t="s">
        <v>3226</v>
      </c>
      <c r="G1574" s="206" t="s">
        <v>3221</v>
      </c>
      <c r="H1574" s="157" t="s">
        <v>1481</v>
      </c>
      <c r="I1574" s="155" t="s">
        <v>54</v>
      </c>
      <c r="J1574" s="128">
        <v>734</v>
      </c>
      <c r="K1574" s="128">
        <v>734</v>
      </c>
      <c r="L1574" s="128">
        <v>3100</v>
      </c>
      <c r="M1574" s="199">
        <f t="shared" si="25"/>
        <v>2275400</v>
      </c>
      <c r="N1574" s="157" t="s">
        <v>1948</v>
      </c>
      <c r="O1574" s="157" t="s">
        <v>1949</v>
      </c>
      <c r="P1574" s="205"/>
      <c r="Q1574" s="205"/>
      <c r="R1574" s="205"/>
      <c r="S1574" s="206"/>
    </row>
    <row r="1575" spans="1:19" ht="29.1" customHeight="1">
      <c r="A1575" s="166">
        <v>1571</v>
      </c>
      <c r="B1575" s="206"/>
      <c r="C1575" s="206"/>
      <c r="D1575" s="206"/>
      <c r="E1575" s="206"/>
      <c r="F1575" s="166" t="s">
        <v>3226</v>
      </c>
      <c r="G1575" s="206" t="s">
        <v>3221</v>
      </c>
      <c r="H1575" s="158" t="s">
        <v>1558</v>
      </c>
      <c r="I1575" s="155" t="s">
        <v>109</v>
      </c>
      <c r="J1575" s="128">
        <v>11207</v>
      </c>
      <c r="K1575" s="199">
        <v>4488</v>
      </c>
      <c r="L1575" s="199">
        <v>489</v>
      </c>
      <c r="M1575" s="199">
        <f t="shared" si="25"/>
        <v>2194632</v>
      </c>
      <c r="N1575" s="157" t="s">
        <v>1995</v>
      </c>
      <c r="O1575" s="157" t="s">
        <v>1996</v>
      </c>
      <c r="P1575" s="205"/>
      <c r="Q1575" s="205"/>
      <c r="R1575" s="205"/>
      <c r="S1575" s="206"/>
    </row>
    <row r="1576" spans="1:19" ht="29.1" customHeight="1">
      <c r="A1576" s="166">
        <v>1572</v>
      </c>
      <c r="B1576" s="206"/>
      <c r="C1576" s="206"/>
      <c r="D1576" s="206"/>
      <c r="E1576" s="206"/>
      <c r="F1576" s="166" t="s">
        <v>3226</v>
      </c>
      <c r="G1576" s="206" t="s">
        <v>3221</v>
      </c>
      <c r="H1576" s="157" t="s">
        <v>1480</v>
      </c>
      <c r="I1576" s="155" t="s">
        <v>54</v>
      </c>
      <c r="J1576" s="128">
        <v>1927</v>
      </c>
      <c r="K1576" s="199">
        <v>1927</v>
      </c>
      <c r="L1576" s="199">
        <v>3470</v>
      </c>
      <c r="M1576" s="199">
        <f t="shared" si="25"/>
        <v>6686690</v>
      </c>
      <c r="N1576" s="157" t="s">
        <v>1946</v>
      </c>
      <c r="O1576" s="157" t="s">
        <v>1947</v>
      </c>
      <c r="P1576" s="205"/>
      <c r="Q1576" s="205"/>
      <c r="R1576" s="205"/>
      <c r="S1576" s="206"/>
    </row>
    <row r="1577" spans="1:19" ht="29.1" customHeight="1">
      <c r="A1577" s="166">
        <v>1573</v>
      </c>
      <c r="B1577" s="206"/>
      <c r="C1577" s="206"/>
      <c r="D1577" s="206"/>
      <c r="E1577" s="206"/>
      <c r="F1577" s="166" t="s">
        <v>3226</v>
      </c>
      <c r="G1577" s="206" t="s">
        <v>3221</v>
      </c>
      <c r="H1577" s="157" t="s">
        <v>357</v>
      </c>
      <c r="I1577" s="155" t="s">
        <v>54</v>
      </c>
      <c r="J1577" s="128">
        <v>1818</v>
      </c>
      <c r="K1577" s="128">
        <v>1818</v>
      </c>
      <c r="L1577" s="128">
        <v>3440</v>
      </c>
      <c r="M1577" s="199">
        <f t="shared" si="25"/>
        <v>6253920</v>
      </c>
      <c r="N1577" s="157" t="s">
        <v>1944</v>
      </c>
      <c r="O1577" s="157" t="s">
        <v>1945</v>
      </c>
      <c r="P1577" s="205"/>
      <c r="Q1577" s="205"/>
      <c r="R1577" s="205"/>
      <c r="S1577" s="206"/>
    </row>
    <row r="1578" spans="1:19" ht="29.1" customHeight="1">
      <c r="A1578" s="166">
        <v>1574</v>
      </c>
      <c r="B1578" s="206"/>
      <c r="C1578" s="206"/>
      <c r="D1578" s="206"/>
      <c r="E1578" s="206"/>
      <c r="F1578" s="166" t="s">
        <v>3226</v>
      </c>
      <c r="G1578" s="206" t="s">
        <v>3221</v>
      </c>
      <c r="H1578" s="157" t="s">
        <v>1479</v>
      </c>
      <c r="I1578" s="155" t="s">
        <v>54</v>
      </c>
      <c r="J1578" s="128">
        <v>1788</v>
      </c>
      <c r="K1578" s="199">
        <v>890</v>
      </c>
      <c r="L1578" s="199">
        <v>3440</v>
      </c>
      <c r="M1578" s="199">
        <f t="shared" si="25"/>
        <v>3061600</v>
      </c>
      <c r="N1578" s="157" t="s">
        <v>1943</v>
      </c>
      <c r="O1578" s="157">
        <v>1256</v>
      </c>
      <c r="P1578" s="205"/>
      <c r="Q1578" s="205"/>
      <c r="R1578" s="205"/>
      <c r="S1578" s="206"/>
    </row>
    <row r="1579" spans="1:19" ht="29.1" customHeight="1">
      <c r="A1579" s="166">
        <v>1575</v>
      </c>
      <c r="B1579" s="206"/>
      <c r="C1579" s="206"/>
      <c r="D1579" s="206"/>
      <c r="E1579" s="206"/>
      <c r="F1579" s="206" t="s">
        <v>3224</v>
      </c>
      <c r="G1579" s="206" t="s">
        <v>3222</v>
      </c>
      <c r="H1579" s="158" t="s">
        <v>1602</v>
      </c>
      <c r="I1579" s="155" t="s">
        <v>55</v>
      </c>
      <c r="J1579" s="128">
        <v>645</v>
      </c>
      <c r="K1579" s="128">
        <v>72</v>
      </c>
      <c r="L1579" s="155">
        <v>3950</v>
      </c>
      <c r="M1579" s="199">
        <f t="shared" si="25"/>
        <v>284400</v>
      </c>
      <c r="N1579" s="157" t="s">
        <v>1937</v>
      </c>
      <c r="O1579" s="157" t="s">
        <v>1938</v>
      </c>
      <c r="P1579" s="205"/>
      <c r="Q1579" s="205"/>
      <c r="R1579" s="205"/>
      <c r="S1579" s="206"/>
    </row>
    <row r="1580" spans="1:19" ht="29.1" customHeight="1">
      <c r="A1580" s="166">
        <v>1576</v>
      </c>
      <c r="B1580" s="206"/>
      <c r="C1580" s="206"/>
      <c r="D1580" s="206"/>
      <c r="E1580" s="206"/>
      <c r="F1580" s="206" t="s">
        <v>3224</v>
      </c>
      <c r="G1580" s="206" t="s">
        <v>3222</v>
      </c>
      <c r="H1580" s="158" t="s">
        <v>1608</v>
      </c>
      <c r="I1580" s="155" t="s">
        <v>166</v>
      </c>
      <c r="J1580" s="128">
        <v>830</v>
      </c>
      <c r="K1580" s="128">
        <v>139</v>
      </c>
      <c r="L1580" s="155">
        <v>1510</v>
      </c>
      <c r="M1580" s="199">
        <f t="shared" si="25"/>
        <v>209890</v>
      </c>
      <c r="N1580" s="157" t="s">
        <v>3191</v>
      </c>
      <c r="O1580" s="157">
        <v>0</v>
      </c>
      <c r="P1580" s="205"/>
      <c r="Q1580" s="205"/>
      <c r="R1580" s="205"/>
      <c r="S1580" s="206"/>
    </row>
    <row r="1581" spans="1:19" ht="29.1" customHeight="1">
      <c r="A1581" s="166">
        <v>1577</v>
      </c>
      <c r="B1581" s="206"/>
      <c r="C1581" s="206"/>
      <c r="D1581" s="206"/>
      <c r="E1581" s="206"/>
      <c r="F1581" s="206" t="s">
        <v>3224</v>
      </c>
      <c r="G1581" s="206" t="s">
        <v>3222</v>
      </c>
      <c r="H1581" s="158" t="s">
        <v>1601</v>
      </c>
      <c r="I1581" s="155" t="s">
        <v>54</v>
      </c>
      <c r="J1581" s="128">
        <v>1276</v>
      </c>
      <c r="K1581" s="128">
        <v>757</v>
      </c>
      <c r="L1581" s="155">
        <v>4140</v>
      </c>
      <c r="M1581" s="199">
        <f t="shared" si="25"/>
        <v>3133980</v>
      </c>
      <c r="N1581" s="157" t="s">
        <v>1960</v>
      </c>
      <c r="O1581" s="157" t="s">
        <v>2912</v>
      </c>
      <c r="P1581" s="205"/>
      <c r="Q1581" s="205"/>
      <c r="R1581" s="205"/>
      <c r="S1581" s="206"/>
    </row>
    <row r="1582" spans="1:19" ht="29.1" customHeight="1">
      <c r="A1582" s="166">
        <v>1578</v>
      </c>
      <c r="B1582" s="206"/>
      <c r="C1582" s="206"/>
      <c r="D1582" s="206"/>
      <c r="E1582" s="206"/>
      <c r="F1582" s="206" t="s">
        <v>3224</v>
      </c>
      <c r="G1582" s="206" t="s">
        <v>3222</v>
      </c>
      <c r="H1582" s="158" t="s">
        <v>530</v>
      </c>
      <c r="I1582" s="155" t="s">
        <v>54</v>
      </c>
      <c r="J1582" s="128">
        <v>1663</v>
      </c>
      <c r="K1582" s="128">
        <v>970</v>
      </c>
      <c r="L1582" s="155">
        <v>4140</v>
      </c>
      <c r="M1582" s="199">
        <f t="shared" si="25"/>
        <v>4015800</v>
      </c>
      <c r="N1582" s="157" t="s">
        <v>1960</v>
      </c>
      <c r="O1582" s="157" t="s">
        <v>2912</v>
      </c>
      <c r="P1582" s="205"/>
      <c r="Q1582" s="205"/>
      <c r="R1582" s="205"/>
      <c r="S1582" s="206"/>
    </row>
    <row r="1583" spans="1:19" ht="29.1" customHeight="1">
      <c r="A1583" s="166">
        <v>1579</v>
      </c>
      <c r="B1583" s="206"/>
      <c r="C1583" s="206"/>
      <c r="D1583" s="206"/>
      <c r="E1583" s="206"/>
      <c r="F1583" s="206" t="s">
        <v>3224</v>
      </c>
      <c r="G1583" s="206" t="s">
        <v>3222</v>
      </c>
      <c r="H1583" s="158" t="s">
        <v>1599</v>
      </c>
      <c r="I1583" s="155" t="s">
        <v>54</v>
      </c>
      <c r="J1583" s="128">
        <v>1104</v>
      </c>
      <c r="K1583" s="128">
        <v>907</v>
      </c>
      <c r="L1583" s="155">
        <v>4140</v>
      </c>
      <c r="M1583" s="199">
        <f t="shared" si="25"/>
        <v>3754980</v>
      </c>
      <c r="N1583" s="157" t="s">
        <v>1961</v>
      </c>
      <c r="O1583" s="157" t="s">
        <v>1971</v>
      </c>
      <c r="P1583" s="205"/>
      <c r="Q1583" s="205"/>
      <c r="R1583" s="205"/>
      <c r="S1583" s="206"/>
    </row>
    <row r="1584" spans="1:19" ht="29.1" customHeight="1">
      <c r="A1584" s="166">
        <v>1580</v>
      </c>
      <c r="B1584" s="206"/>
      <c r="C1584" s="206"/>
      <c r="D1584" s="206"/>
      <c r="E1584" s="206"/>
      <c r="F1584" s="206" t="s">
        <v>3224</v>
      </c>
      <c r="G1584" s="206" t="s">
        <v>3222</v>
      </c>
      <c r="H1584" s="158" t="s">
        <v>1600</v>
      </c>
      <c r="I1584" s="155" t="s">
        <v>54</v>
      </c>
      <c r="J1584" s="128">
        <v>892</v>
      </c>
      <c r="K1584" s="128">
        <v>154</v>
      </c>
      <c r="L1584" s="155">
        <v>3950</v>
      </c>
      <c r="M1584" s="199">
        <f t="shared" si="25"/>
        <v>608300</v>
      </c>
      <c r="N1584" s="157" t="s">
        <v>2909</v>
      </c>
      <c r="O1584" s="157" t="s">
        <v>2910</v>
      </c>
      <c r="P1584" s="205"/>
      <c r="Q1584" s="205"/>
      <c r="R1584" s="205"/>
      <c r="S1584" s="206"/>
    </row>
    <row r="1585" spans="1:19" ht="29.1" customHeight="1">
      <c r="A1585" s="166">
        <v>1581</v>
      </c>
      <c r="B1585" s="206"/>
      <c r="C1585" s="206"/>
      <c r="D1585" s="206"/>
      <c r="E1585" s="206"/>
      <c r="F1585" s="206" t="s">
        <v>3224</v>
      </c>
      <c r="G1585" s="206" t="s">
        <v>3222</v>
      </c>
      <c r="H1585" s="158" t="s">
        <v>1598</v>
      </c>
      <c r="I1585" s="155" t="s">
        <v>54</v>
      </c>
      <c r="J1585" s="128">
        <v>1861</v>
      </c>
      <c r="K1585" s="128">
        <v>106</v>
      </c>
      <c r="L1585" s="155">
        <v>4140</v>
      </c>
      <c r="M1585" s="199">
        <f t="shared" si="25"/>
        <v>438840</v>
      </c>
      <c r="N1585" s="157" t="s">
        <v>2907</v>
      </c>
      <c r="O1585" s="157" t="s">
        <v>2911</v>
      </c>
      <c r="P1585" s="205"/>
      <c r="Q1585" s="205"/>
      <c r="R1585" s="205"/>
      <c r="S1585" s="206"/>
    </row>
    <row r="1586" spans="1:19" ht="29.1" customHeight="1">
      <c r="A1586" s="166">
        <v>1582</v>
      </c>
      <c r="B1586" s="206"/>
      <c r="C1586" s="206"/>
      <c r="D1586" s="206"/>
      <c r="E1586" s="206"/>
      <c r="F1586" s="206" t="s">
        <v>3224</v>
      </c>
      <c r="G1586" s="206" t="s">
        <v>3222</v>
      </c>
      <c r="H1586" s="158" t="s">
        <v>1596</v>
      </c>
      <c r="I1586" s="155" t="s">
        <v>54</v>
      </c>
      <c r="J1586" s="128">
        <v>2285</v>
      </c>
      <c r="K1586" s="128">
        <v>518</v>
      </c>
      <c r="L1586" s="155">
        <v>5480</v>
      </c>
      <c r="M1586" s="199">
        <f t="shared" si="25"/>
        <v>2838640</v>
      </c>
      <c r="N1586" s="157" t="s">
        <v>2909</v>
      </c>
      <c r="O1586" s="157" t="s">
        <v>2910</v>
      </c>
      <c r="P1586" s="205"/>
      <c r="Q1586" s="205"/>
      <c r="R1586" s="205"/>
      <c r="S1586" s="206"/>
    </row>
    <row r="1587" spans="1:19" ht="29.1" customHeight="1">
      <c r="A1587" s="166">
        <v>1583</v>
      </c>
      <c r="B1587" s="206"/>
      <c r="C1587" s="206"/>
      <c r="D1587" s="206"/>
      <c r="E1587" s="206"/>
      <c r="F1587" s="206" t="s">
        <v>3224</v>
      </c>
      <c r="G1587" s="206" t="s">
        <v>3222</v>
      </c>
      <c r="H1587" s="158" t="s">
        <v>1595</v>
      </c>
      <c r="I1587" s="155" t="s">
        <v>54</v>
      </c>
      <c r="J1587" s="128">
        <v>102</v>
      </c>
      <c r="K1587" s="128">
        <v>28</v>
      </c>
      <c r="L1587" s="155">
        <v>4140</v>
      </c>
      <c r="M1587" s="199">
        <f t="shared" si="25"/>
        <v>115920</v>
      </c>
      <c r="N1587" s="157" t="s">
        <v>1962</v>
      </c>
      <c r="O1587" s="157" t="s">
        <v>2908</v>
      </c>
      <c r="P1587" s="205"/>
      <c r="Q1587" s="205"/>
      <c r="R1587" s="205"/>
      <c r="S1587" s="206"/>
    </row>
    <row r="1588" spans="1:19" ht="29.1" customHeight="1">
      <c r="A1588" s="166">
        <v>1584</v>
      </c>
      <c r="B1588" s="206"/>
      <c r="C1588" s="206"/>
      <c r="D1588" s="206"/>
      <c r="E1588" s="206"/>
      <c r="F1588" s="206" t="s">
        <v>3224</v>
      </c>
      <c r="G1588" s="206" t="s">
        <v>3222</v>
      </c>
      <c r="H1588" s="158" t="s">
        <v>1597</v>
      </c>
      <c r="I1588" s="155" t="s">
        <v>54</v>
      </c>
      <c r="J1588" s="128">
        <v>626</v>
      </c>
      <c r="K1588" s="128">
        <v>428</v>
      </c>
      <c r="L1588" s="155">
        <v>4920</v>
      </c>
      <c r="M1588" s="199">
        <f t="shared" si="25"/>
        <v>2105760</v>
      </c>
      <c r="N1588" s="157" t="s">
        <v>2909</v>
      </c>
      <c r="O1588" s="157" t="s">
        <v>2910</v>
      </c>
      <c r="P1588" s="205"/>
      <c r="Q1588" s="205"/>
      <c r="R1588" s="205"/>
      <c r="S1588" s="206"/>
    </row>
    <row r="1589" spans="1:19" ht="29.1" customHeight="1">
      <c r="A1589" s="166">
        <v>1585</v>
      </c>
      <c r="B1589" s="206"/>
      <c r="C1589" s="206"/>
      <c r="D1589" s="206"/>
      <c r="E1589" s="206"/>
      <c r="F1589" s="206" t="s">
        <v>3224</v>
      </c>
      <c r="G1589" s="206" t="s">
        <v>3222</v>
      </c>
      <c r="H1589" s="158" t="s">
        <v>1606</v>
      </c>
      <c r="I1589" s="155" t="s">
        <v>166</v>
      </c>
      <c r="J1589" s="128">
        <v>3590</v>
      </c>
      <c r="K1589" s="128">
        <v>567</v>
      </c>
      <c r="L1589" s="155">
        <v>1510</v>
      </c>
      <c r="M1589" s="199">
        <f t="shared" si="25"/>
        <v>856170</v>
      </c>
      <c r="N1589" s="157" t="s">
        <v>3191</v>
      </c>
      <c r="O1589" s="157">
        <v>0</v>
      </c>
      <c r="P1589" s="205"/>
      <c r="Q1589" s="205"/>
      <c r="R1589" s="205"/>
      <c r="S1589" s="206"/>
    </row>
    <row r="1590" spans="1:19" ht="29.1" customHeight="1">
      <c r="A1590" s="166">
        <v>1586</v>
      </c>
      <c r="B1590" s="206"/>
      <c r="C1590" s="206"/>
      <c r="D1590" s="206"/>
      <c r="E1590" s="206"/>
      <c r="F1590" s="206" t="s">
        <v>3224</v>
      </c>
      <c r="G1590" s="206" t="s">
        <v>3222</v>
      </c>
      <c r="H1590" s="158" t="s">
        <v>1588</v>
      </c>
      <c r="I1590" s="155" t="s">
        <v>54</v>
      </c>
      <c r="J1590" s="128">
        <v>800</v>
      </c>
      <c r="K1590" s="128">
        <v>94</v>
      </c>
      <c r="L1590" s="155">
        <v>4320</v>
      </c>
      <c r="M1590" s="199">
        <f t="shared" si="25"/>
        <v>406080</v>
      </c>
      <c r="N1590" s="157" t="s">
        <v>1964</v>
      </c>
      <c r="O1590" s="157" t="s">
        <v>2904</v>
      </c>
      <c r="P1590" s="205"/>
      <c r="Q1590" s="205"/>
      <c r="R1590" s="205"/>
      <c r="S1590" s="206"/>
    </row>
    <row r="1591" spans="1:19" ht="29.1" customHeight="1">
      <c r="A1591" s="166">
        <v>1587</v>
      </c>
      <c r="B1591" s="206"/>
      <c r="C1591" s="206"/>
      <c r="D1591" s="206"/>
      <c r="E1591" s="206"/>
      <c r="F1591" s="206" t="s">
        <v>3224</v>
      </c>
      <c r="G1591" s="206" t="s">
        <v>3222</v>
      </c>
      <c r="H1591" s="158" t="s">
        <v>1589</v>
      </c>
      <c r="I1591" s="155" t="s">
        <v>54</v>
      </c>
      <c r="J1591" s="128">
        <v>800</v>
      </c>
      <c r="K1591" s="128">
        <v>548</v>
      </c>
      <c r="L1591" s="155">
        <v>5480</v>
      </c>
      <c r="M1591" s="199">
        <f t="shared" si="25"/>
        <v>3003040</v>
      </c>
      <c r="N1591" s="157" t="s">
        <v>1961</v>
      </c>
      <c r="O1591" s="157" t="s">
        <v>1945</v>
      </c>
      <c r="P1591" s="205"/>
      <c r="Q1591" s="205"/>
      <c r="R1591" s="205"/>
      <c r="S1591" s="206"/>
    </row>
    <row r="1592" spans="1:19" ht="29.1" customHeight="1">
      <c r="A1592" s="166">
        <v>1588</v>
      </c>
      <c r="B1592" s="206"/>
      <c r="C1592" s="206"/>
      <c r="D1592" s="206"/>
      <c r="E1592" s="206"/>
      <c r="F1592" s="206" t="s">
        <v>3224</v>
      </c>
      <c r="G1592" s="206" t="s">
        <v>3222</v>
      </c>
      <c r="H1592" s="158" t="s">
        <v>1590</v>
      </c>
      <c r="I1592" s="155" t="s">
        <v>326</v>
      </c>
      <c r="J1592" s="128">
        <v>89</v>
      </c>
      <c r="K1592" s="128">
        <v>64</v>
      </c>
      <c r="L1592" s="155">
        <v>400</v>
      </c>
      <c r="M1592" s="199">
        <f t="shared" si="25"/>
        <v>25600</v>
      </c>
      <c r="N1592" s="157" t="s">
        <v>2905</v>
      </c>
      <c r="O1592" s="157" t="s">
        <v>2705</v>
      </c>
      <c r="P1592" s="205"/>
      <c r="Q1592" s="205"/>
      <c r="R1592" s="205"/>
      <c r="S1592" s="206"/>
    </row>
    <row r="1593" spans="1:19" ht="29.1" customHeight="1">
      <c r="A1593" s="166">
        <v>1589</v>
      </c>
      <c r="B1593" s="206"/>
      <c r="C1593" s="206"/>
      <c r="D1593" s="206"/>
      <c r="E1593" s="206"/>
      <c r="F1593" s="206" t="s">
        <v>3224</v>
      </c>
      <c r="G1593" s="206" t="s">
        <v>3222</v>
      </c>
      <c r="H1593" s="158" t="s">
        <v>1586</v>
      </c>
      <c r="I1593" s="155" t="s">
        <v>54</v>
      </c>
      <c r="J1593" s="128">
        <v>1585</v>
      </c>
      <c r="K1593" s="128">
        <v>194</v>
      </c>
      <c r="L1593" s="155">
        <v>2860</v>
      </c>
      <c r="M1593" s="199">
        <f t="shared" si="25"/>
        <v>554840</v>
      </c>
      <c r="N1593" s="157" t="s">
        <v>1964</v>
      </c>
      <c r="O1593" s="157" t="s">
        <v>1973</v>
      </c>
      <c r="P1593" s="205"/>
      <c r="Q1593" s="205"/>
      <c r="R1593" s="205"/>
      <c r="S1593" s="206"/>
    </row>
    <row r="1594" spans="1:19" ht="29.1" customHeight="1">
      <c r="A1594" s="166">
        <v>1590</v>
      </c>
      <c r="B1594" s="206"/>
      <c r="C1594" s="206"/>
      <c r="D1594" s="206"/>
      <c r="E1594" s="206"/>
      <c r="F1594" s="206" t="s">
        <v>3224</v>
      </c>
      <c r="G1594" s="206" t="s">
        <v>3222</v>
      </c>
      <c r="H1594" s="158" t="s">
        <v>1591</v>
      </c>
      <c r="I1594" s="155" t="s">
        <v>55</v>
      </c>
      <c r="J1594" s="128">
        <v>649</v>
      </c>
      <c r="K1594" s="128">
        <v>618</v>
      </c>
      <c r="L1594" s="155">
        <v>4320</v>
      </c>
      <c r="M1594" s="199">
        <f t="shared" si="25"/>
        <v>2669760</v>
      </c>
      <c r="N1594" s="157" t="s">
        <v>1972</v>
      </c>
      <c r="O1594" s="157" t="s">
        <v>2906</v>
      </c>
      <c r="P1594" s="205"/>
      <c r="Q1594" s="205"/>
      <c r="R1594" s="205"/>
      <c r="S1594" s="206"/>
    </row>
    <row r="1595" spans="1:19" ht="29.1" customHeight="1">
      <c r="A1595" s="166">
        <v>1591</v>
      </c>
      <c r="B1595" s="206"/>
      <c r="C1595" s="206"/>
      <c r="D1595" s="206"/>
      <c r="E1595" s="206"/>
      <c r="F1595" s="206" t="s">
        <v>3224</v>
      </c>
      <c r="G1595" s="206" t="s">
        <v>3222</v>
      </c>
      <c r="H1595" s="158" t="s">
        <v>1587</v>
      </c>
      <c r="I1595" s="155" t="s">
        <v>55</v>
      </c>
      <c r="J1595" s="128">
        <v>904</v>
      </c>
      <c r="K1595" s="128">
        <v>516</v>
      </c>
      <c r="L1595" s="155">
        <v>4140</v>
      </c>
      <c r="M1595" s="199">
        <f t="shared" si="25"/>
        <v>2136240</v>
      </c>
      <c r="N1595" s="157" t="s">
        <v>1962</v>
      </c>
      <c r="O1595" s="157" t="s">
        <v>2903</v>
      </c>
      <c r="P1595" s="205"/>
      <c r="Q1595" s="205"/>
      <c r="R1595" s="205"/>
      <c r="S1595" s="206"/>
    </row>
    <row r="1596" spans="1:19" ht="29.1" customHeight="1">
      <c r="A1596" s="166">
        <v>1592</v>
      </c>
      <c r="B1596" s="206"/>
      <c r="C1596" s="206"/>
      <c r="D1596" s="206"/>
      <c r="E1596" s="206"/>
      <c r="F1596" s="206" t="s">
        <v>3224</v>
      </c>
      <c r="G1596" s="206" t="s">
        <v>3222</v>
      </c>
      <c r="H1596" s="158" t="s">
        <v>1593</v>
      </c>
      <c r="I1596" s="155" t="s">
        <v>55</v>
      </c>
      <c r="J1596" s="128">
        <v>300</v>
      </c>
      <c r="K1596" s="128">
        <v>207</v>
      </c>
      <c r="L1596" s="155">
        <v>4250</v>
      </c>
      <c r="M1596" s="199">
        <f t="shared" si="25"/>
        <v>879750</v>
      </c>
      <c r="N1596" s="157" t="s">
        <v>1972</v>
      </c>
      <c r="O1596" s="157" t="s">
        <v>2906</v>
      </c>
      <c r="P1596" s="205"/>
      <c r="Q1596" s="205"/>
      <c r="R1596" s="205"/>
      <c r="S1596" s="206"/>
    </row>
    <row r="1597" spans="1:19" ht="29.1" customHeight="1">
      <c r="A1597" s="166">
        <v>1593</v>
      </c>
      <c r="B1597" s="206"/>
      <c r="C1597" s="206"/>
      <c r="D1597" s="206"/>
      <c r="E1597" s="206"/>
      <c r="F1597" s="206" t="s">
        <v>3224</v>
      </c>
      <c r="G1597" s="206" t="s">
        <v>3222</v>
      </c>
      <c r="H1597" s="158" t="s">
        <v>1592</v>
      </c>
      <c r="I1597" s="155" t="s">
        <v>119</v>
      </c>
      <c r="J1597" s="128">
        <v>132</v>
      </c>
      <c r="K1597" s="128">
        <v>60</v>
      </c>
      <c r="L1597" s="155">
        <v>1510</v>
      </c>
      <c r="M1597" s="199">
        <f t="shared" si="25"/>
        <v>90600</v>
      </c>
      <c r="N1597" s="157" t="s">
        <v>3191</v>
      </c>
      <c r="O1597" s="157">
        <v>0</v>
      </c>
      <c r="P1597" s="205"/>
      <c r="Q1597" s="205"/>
      <c r="R1597" s="205"/>
      <c r="S1597" s="206"/>
    </row>
    <row r="1598" spans="1:19" ht="29.1" customHeight="1">
      <c r="A1598" s="166">
        <v>1594</v>
      </c>
      <c r="B1598" s="206"/>
      <c r="C1598" s="206"/>
      <c r="D1598" s="206"/>
      <c r="E1598" s="206"/>
      <c r="F1598" s="206" t="s">
        <v>3224</v>
      </c>
      <c r="G1598" s="206" t="s">
        <v>3222</v>
      </c>
      <c r="H1598" s="158" t="s">
        <v>2952</v>
      </c>
      <c r="I1598" s="155" t="s">
        <v>119</v>
      </c>
      <c r="J1598" s="128">
        <v>23</v>
      </c>
      <c r="K1598" s="128">
        <v>6</v>
      </c>
      <c r="L1598" s="155">
        <v>1510</v>
      </c>
      <c r="M1598" s="199">
        <f t="shared" si="25"/>
        <v>9060</v>
      </c>
      <c r="N1598" s="157" t="s">
        <v>3179</v>
      </c>
      <c r="O1598" s="157"/>
      <c r="P1598" s="205"/>
      <c r="Q1598" s="205"/>
      <c r="R1598" s="205"/>
      <c r="S1598" s="206"/>
    </row>
    <row r="1599" spans="1:19" ht="29.1" customHeight="1">
      <c r="A1599" s="166">
        <v>1595</v>
      </c>
      <c r="B1599" s="206"/>
      <c r="C1599" s="206"/>
      <c r="D1599" s="206"/>
      <c r="E1599" s="206"/>
      <c r="F1599" s="206" t="s">
        <v>3224</v>
      </c>
      <c r="G1599" s="206" t="s">
        <v>3222</v>
      </c>
      <c r="H1599" s="158" t="s">
        <v>1585</v>
      </c>
      <c r="I1599" s="155" t="s">
        <v>54</v>
      </c>
      <c r="J1599" s="128">
        <v>2202</v>
      </c>
      <c r="K1599" s="128">
        <v>250</v>
      </c>
      <c r="L1599" s="155">
        <v>5480</v>
      </c>
      <c r="M1599" s="199">
        <f t="shared" si="25"/>
        <v>1370000</v>
      </c>
      <c r="N1599" s="157" t="s">
        <v>1962</v>
      </c>
      <c r="O1599" s="157" t="s">
        <v>2902</v>
      </c>
      <c r="P1599" s="205"/>
      <c r="Q1599" s="205"/>
      <c r="R1599" s="205"/>
      <c r="S1599" s="206"/>
    </row>
    <row r="1600" spans="1:19" ht="29.1" customHeight="1">
      <c r="A1600" s="166">
        <v>1596</v>
      </c>
      <c r="B1600" s="206"/>
      <c r="C1600" s="206"/>
      <c r="D1600" s="206"/>
      <c r="E1600" s="206"/>
      <c r="F1600" s="206" t="s">
        <v>3224</v>
      </c>
      <c r="G1600" s="206" t="s">
        <v>3222</v>
      </c>
      <c r="H1600" s="158" t="s">
        <v>469</v>
      </c>
      <c r="I1600" s="155" t="s">
        <v>54</v>
      </c>
      <c r="J1600" s="128">
        <v>135</v>
      </c>
      <c r="K1600" s="128">
        <v>135</v>
      </c>
      <c r="L1600" s="128">
        <v>3080</v>
      </c>
      <c r="M1600" s="199">
        <f t="shared" si="25"/>
        <v>415800</v>
      </c>
      <c r="N1600" s="157" t="s">
        <v>3191</v>
      </c>
      <c r="O1600" s="157">
        <v>0</v>
      </c>
      <c r="P1600" s="205"/>
      <c r="Q1600" s="205"/>
      <c r="R1600" s="205"/>
      <c r="S1600" s="206"/>
    </row>
    <row r="1601" spans="1:19" ht="29.1" customHeight="1">
      <c r="A1601" s="166">
        <v>1597</v>
      </c>
      <c r="B1601" s="206"/>
      <c r="C1601" s="206"/>
      <c r="D1601" s="206"/>
      <c r="E1601" s="206"/>
      <c r="F1601" s="206" t="s">
        <v>3224</v>
      </c>
      <c r="G1601" s="206" t="s">
        <v>3222</v>
      </c>
      <c r="H1601" s="158" t="s">
        <v>1594</v>
      </c>
      <c r="I1601" s="155" t="s">
        <v>54</v>
      </c>
      <c r="J1601" s="128">
        <v>197</v>
      </c>
      <c r="K1601" s="128">
        <v>7</v>
      </c>
      <c r="L1601" s="155">
        <v>2980</v>
      </c>
      <c r="M1601" s="199">
        <f t="shared" si="25"/>
        <v>20860</v>
      </c>
      <c r="N1601" s="157" t="s">
        <v>3191</v>
      </c>
      <c r="O1601" s="157"/>
      <c r="P1601" s="205"/>
      <c r="Q1601" s="205"/>
      <c r="R1601" s="205"/>
      <c r="S1601" s="206"/>
    </row>
    <row r="1602" spans="1:19" ht="29.1" customHeight="1">
      <c r="A1602" s="166">
        <v>1598</v>
      </c>
      <c r="B1602" s="206"/>
      <c r="C1602" s="206"/>
      <c r="D1602" s="206"/>
      <c r="E1602" s="206"/>
      <c r="F1602" s="206" t="s">
        <v>3224</v>
      </c>
      <c r="G1602" s="206" t="s">
        <v>3222</v>
      </c>
      <c r="H1602" s="158" t="s">
        <v>1583</v>
      </c>
      <c r="I1602" s="155" t="s">
        <v>54</v>
      </c>
      <c r="J1602" s="128">
        <v>464</v>
      </c>
      <c r="K1602" s="128">
        <v>329</v>
      </c>
      <c r="L1602" s="155">
        <v>5480</v>
      </c>
      <c r="M1602" s="199">
        <f t="shared" si="25"/>
        <v>1802920</v>
      </c>
      <c r="N1602" s="157" t="s">
        <v>1962</v>
      </c>
      <c r="O1602" s="157" t="s">
        <v>2902</v>
      </c>
      <c r="P1602" s="205"/>
      <c r="Q1602" s="205"/>
      <c r="R1602" s="205"/>
      <c r="S1602" s="206"/>
    </row>
    <row r="1603" spans="1:19" ht="29.1" customHeight="1">
      <c r="A1603" s="166">
        <v>1599</v>
      </c>
      <c r="B1603" s="206"/>
      <c r="C1603" s="206"/>
      <c r="D1603" s="206"/>
      <c r="E1603" s="206"/>
      <c r="F1603" s="206" t="s">
        <v>3224</v>
      </c>
      <c r="G1603" s="206" t="s">
        <v>3222</v>
      </c>
      <c r="H1603" s="158" t="s">
        <v>1607</v>
      </c>
      <c r="I1603" s="155" t="s">
        <v>119</v>
      </c>
      <c r="J1603" s="128">
        <v>5240</v>
      </c>
      <c r="K1603" s="128">
        <v>110</v>
      </c>
      <c r="L1603" s="155">
        <v>1510</v>
      </c>
      <c r="M1603" s="199">
        <f t="shared" si="25"/>
        <v>166100</v>
      </c>
      <c r="N1603" s="157" t="s">
        <v>3191</v>
      </c>
      <c r="O1603" s="157">
        <v>0</v>
      </c>
      <c r="P1603" s="205"/>
      <c r="Q1603" s="205"/>
      <c r="R1603" s="205"/>
      <c r="S1603" s="206"/>
    </row>
    <row r="1604" spans="1:19" ht="29.1" customHeight="1">
      <c r="A1604" s="166">
        <v>1600</v>
      </c>
      <c r="B1604" s="206"/>
      <c r="C1604" s="206"/>
      <c r="D1604" s="206"/>
      <c r="E1604" s="206"/>
      <c r="F1604" s="206" t="s">
        <v>3224</v>
      </c>
      <c r="G1604" s="206" t="s">
        <v>3222</v>
      </c>
      <c r="H1604" s="158" t="s">
        <v>1581</v>
      </c>
      <c r="I1604" s="155" t="s">
        <v>119</v>
      </c>
      <c r="J1604" s="128">
        <v>119</v>
      </c>
      <c r="K1604" s="128">
        <v>119</v>
      </c>
      <c r="L1604" s="155">
        <v>1510</v>
      </c>
      <c r="M1604" s="199">
        <f t="shared" si="25"/>
        <v>179690</v>
      </c>
      <c r="N1604" s="157" t="s">
        <v>3179</v>
      </c>
      <c r="O1604" s="157">
        <v>0</v>
      </c>
      <c r="P1604" s="205"/>
      <c r="Q1604" s="205"/>
      <c r="R1604" s="205"/>
      <c r="S1604" s="206"/>
    </row>
    <row r="1605" spans="1:19" ht="29.1" customHeight="1">
      <c r="A1605" s="166">
        <v>1601</v>
      </c>
      <c r="B1605" s="206"/>
      <c r="C1605" s="206"/>
      <c r="D1605" s="206"/>
      <c r="E1605" s="206"/>
      <c r="F1605" s="206" t="s">
        <v>3224</v>
      </c>
      <c r="G1605" s="206" t="s">
        <v>3222</v>
      </c>
      <c r="H1605" s="158" t="s">
        <v>1584</v>
      </c>
      <c r="I1605" s="155" t="s">
        <v>54</v>
      </c>
      <c r="J1605" s="128">
        <v>415</v>
      </c>
      <c r="K1605" s="128">
        <v>405</v>
      </c>
      <c r="L1605" s="128">
        <v>3080</v>
      </c>
      <c r="M1605" s="199">
        <f t="shared" si="25"/>
        <v>1247400</v>
      </c>
      <c r="N1605" s="157" t="s">
        <v>3191</v>
      </c>
      <c r="O1605" s="157">
        <v>0</v>
      </c>
      <c r="P1605" s="205"/>
      <c r="Q1605" s="205"/>
      <c r="R1605" s="205"/>
      <c r="S1605" s="206"/>
    </row>
    <row r="1606" spans="1:19" ht="29.1" customHeight="1">
      <c r="A1606" s="166">
        <v>1602</v>
      </c>
      <c r="B1606" s="206"/>
      <c r="C1606" s="206"/>
      <c r="D1606" s="206"/>
      <c r="E1606" s="206"/>
      <c r="F1606" s="206" t="s">
        <v>3224</v>
      </c>
      <c r="G1606" s="206" t="s">
        <v>3222</v>
      </c>
      <c r="H1606" s="158" t="s">
        <v>1577</v>
      </c>
      <c r="I1606" s="155" t="s">
        <v>54</v>
      </c>
      <c r="J1606" s="128">
        <v>5</v>
      </c>
      <c r="K1606" s="128">
        <v>5</v>
      </c>
      <c r="L1606" s="128">
        <v>2820</v>
      </c>
      <c r="M1606" s="199">
        <f t="shared" si="25"/>
        <v>14100</v>
      </c>
      <c r="N1606" s="157" t="s">
        <v>3191</v>
      </c>
      <c r="O1606" s="157">
        <v>0</v>
      </c>
      <c r="P1606" s="205"/>
      <c r="Q1606" s="205"/>
      <c r="R1606" s="205"/>
      <c r="S1606" s="206"/>
    </row>
    <row r="1607" spans="1:19" ht="29.1" customHeight="1">
      <c r="A1607" s="166">
        <v>1603</v>
      </c>
      <c r="B1607" s="206"/>
      <c r="C1607" s="206"/>
      <c r="D1607" s="206"/>
      <c r="E1607" s="206"/>
      <c r="F1607" s="206" t="s">
        <v>3224</v>
      </c>
      <c r="G1607" s="206" t="s">
        <v>3222</v>
      </c>
      <c r="H1607" s="158" t="s">
        <v>1579</v>
      </c>
      <c r="I1607" s="155" t="s">
        <v>182</v>
      </c>
      <c r="J1607" s="128">
        <v>600</v>
      </c>
      <c r="K1607" s="128">
        <v>199</v>
      </c>
      <c r="L1607" s="155">
        <v>5710</v>
      </c>
      <c r="M1607" s="199">
        <f t="shared" si="25"/>
        <v>1136290</v>
      </c>
      <c r="N1607" s="157" t="s">
        <v>2019</v>
      </c>
      <c r="O1607" s="157" t="s">
        <v>2805</v>
      </c>
      <c r="P1607" s="205"/>
      <c r="Q1607" s="205"/>
      <c r="R1607" s="205"/>
      <c r="S1607" s="206"/>
    </row>
    <row r="1608" spans="1:19" ht="29.1" customHeight="1">
      <c r="A1608" s="166">
        <v>1604</v>
      </c>
      <c r="B1608" s="206"/>
      <c r="C1608" s="206"/>
      <c r="D1608" s="206"/>
      <c r="E1608" s="206"/>
      <c r="F1608" s="206" t="s">
        <v>3224</v>
      </c>
      <c r="G1608" s="206" t="s">
        <v>3222</v>
      </c>
      <c r="H1608" s="158" t="s">
        <v>1582</v>
      </c>
      <c r="I1608" s="155" t="s">
        <v>54</v>
      </c>
      <c r="J1608" s="128">
        <v>614</v>
      </c>
      <c r="K1608" s="128">
        <v>614</v>
      </c>
      <c r="L1608" s="128">
        <v>3080</v>
      </c>
      <c r="M1608" s="199">
        <f t="shared" si="25"/>
        <v>1891120</v>
      </c>
      <c r="N1608" s="157" t="s">
        <v>3191</v>
      </c>
      <c r="O1608" s="157">
        <v>0</v>
      </c>
      <c r="P1608" s="205"/>
      <c r="Q1608" s="205"/>
      <c r="R1608" s="205"/>
      <c r="S1608" s="206"/>
    </row>
    <row r="1609" spans="1:19" ht="29.1" customHeight="1">
      <c r="A1609" s="166">
        <v>1605</v>
      </c>
      <c r="B1609" s="206"/>
      <c r="C1609" s="206"/>
      <c r="D1609" s="206"/>
      <c r="E1609" s="206"/>
      <c r="F1609" s="206" t="s">
        <v>3224</v>
      </c>
      <c r="G1609" s="206" t="s">
        <v>3222</v>
      </c>
      <c r="H1609" s="158" t="s">
        <v>1580</v>
      </c>
      <c r="I1609" s="155" t="s">
        <v>119</v>
      </c>
      <c r="J1609" s="128">
        <v>43</v>
      </c>
      <c r="K1609" s="128">
        <v>43</v>
      </c>
      <c r="L1609" s="155">
        <v>1510</v>
      </c>
      <c r="M1609" s="199">
        <f t="shared" si="25"/>
        <v>64930</v>
      </c>
      <c r="N1609" s="157" t="s">
        <v>3179</v>
      </c>
      <c r="O1609" s="157">
        <v>0</v>
      </c>
      <c r="P1609" s="205"/>
      <c r="Q1609" s="205"/>
      <c r="R1609" s="205"/>
      <c r="S1609" s="206"/>
    </row>
    <row r="1610" spans="1:19" ht="29.1" customHeight="1">
      <c r="A1610" s="166">
        <v>1606</v>
      </c>
      <c r="B1610" s="206"/>
      <c r="C1610" s="206"/>
      <c r="D1610" s="206"/>
      <c r="E1610" s="206"/>
      <c r="F1610" s="206" t="s">
        <v>3224</v>
      </c>
      <c r="G1610" s="206" t="s">
        <v>3222</v>
      </c>
      <c r="H1610" s="158" t="s">
        <v>1578</v>
      </c>
      <c r="I1610" s="155" t="s">
        <v>736</v>
      </c>
      <c r="J1610" s="128">
        <v>2295</v>
      </c>
      <c r="K1610" s="128">
        <v>262</v>
      </c>
      <c r="L1610" s="155">
        <v>6030</v>
      </c>
      <c r="M1610" s="199">
        <f t="shared" si="25"/>
        <v>1579860</v>
      </c>
      <c r="N1610" s="157" t="s">
        <v>2019</v>
      </c>
      <c r="O1610" s="157" t="s">
        <v>2805</v>
      </c>
      <c r="P1610" s="205"/>
      <c r="Q1610" s="205"/>
      <c r="R1610" s="205"/>
      <c r="S1610" s="206"/>
    </row>
    <row r="1611" spans="1:19" ht="29.1" customHeight="1">
      <c r="A1611" s="166">
        <v>1607</v>
      </c>
      <c r="B1611" s="206"/>
      <c r="C1611" s="206"/>
      <c r="D1611" s="206"/>
      <c r="E1611" s="206"/>
      <c r="F1611" s="206" t="s">
        <v>3224</v>
      </c>
      <c r="G1611" s="206" t="s">
        <v>3222</v>
      </c>
      <c r="H1611" s="158" t="s">
        <v>1612</v>
      </c>
      <c r="I1611" s="155" t="s">
        <v>109</v>
      </c>
      <c r="J1611" s="128">
        <v>48</v>
      </c>
      <c r="K1611" s="128">
        <v>48</v>
      </c>
      <c r="L1611" s="128">
        <v>226</v>
      </c>
      <c r="M1611" s="199">
        <f t="shared" si="25"/>
        <v>10848</v>
      </c>
      <c r="N1611" s="157" t="s">
        <v>3191</v>
      </c>
      <c r="O1611" s="157">
        <v>0</v>
      </c>
      <c r="P1611" s="205"/>
      <c r="Q1611" s="205"/>
      <c r="R1611" s="205"/>
      <c r="S1611" s="206"/>
    </row>
    <row r="1612" spans="1:19" ht="29.1" customHeight="1">
      <c r="A1612" s="166">
        <v>1608</v>
      </c>
      <c r="B1612" s="206"/>
      <c r="C1612" s="206"/>
      <c r="D1612" s="206"/>
      <c r="E1612" s="206"/>
      <c r="F1612" s="206" t="s">
        <v>3224</v>
      </c>
      <c r="G1612" s="206" t="s">
        <v>3222</v>
      </c>
      <c r="H1612" s="158" t="s">
        <v>1609</v>
      </c>
      <c r="I1612" s="155" t="s">
        <v>109</v>
      </c>
      <c r="J1612" s="128">
        <v>14748</v>
      </c>
      <c r="K1612" s="128">
        <v>196</v>
      </c>
      <c r="L1612" s="155">
        <v>476</v>
      </c>
      <c r="M1612" s="199">
        <f t="shared" si="25"/>
        <v>93296</v>
      </c>
      <c r="N1612" s="157" t="s">
        <v>2913</v>
      </c>
      <c r="O1612" s="157" t="s">
        <v>2914</v>
      </c>
      <c r="P1612" s="205"/>
      <c r="Q1612" s="205"/>
      <c r="R1612" s="205"/>
      <c r="S1612" s="206"/>
    </row>
    <row r="1613" spans="1:19" ht="29.1" customHeight="1">
      <c r="A1613" s="166">
        <v>1609</v>
      </c>
      <c r="B1613" s="206"/>
      <c r="C1613" s="206"/>
      <c r="D1613" s="206"/>
      <c r="E1613" s="206"/>
      <c r="F1613" s="206" t="s">
        <v>3224</v>
      </c>
      <c r="G1613" s="206" t="s">
        <v>3222</v>
      </c>
      <c r="H1613" s="158" t="s">
        <v>1575</v>
      </c>
      <c r="I1613" s="155" t="s">
        <v>119</v>
      </c>
      <c r="J1613" s="128">
        <v>86</v>
      </c>
      <c r="K1613" s="128">
        <v>86</v>
      </c>
      <c r="L1613" s="155">
        <v>1510</v>
      </c>
      <c r="M1613" s="199">
        <f t="shared" si="25"/>
        <v>129860</v>
      </c>
      <c r="N1613" s="157" t="s">
        <v>3179</v>
      </c>
      <c r="O1613" s="157">
        <v>0</v>
      </c>
      <c r="P1613" s="205"/>
      <c r="Q1613" s="205"/>
      <c r="R1613" s="205"/>
      <c r="S1613" s="206"/>
    </row>
    <row r="1614" spans="1:19" ht="29.1" customHeight="1">
      <c r="A1614" s="166">
        <v>1610</v>
      </c>
      <c r="B1614" s="206"/>
      <c r="C1614" s="206"/>
      <c r="D1614" s="206"/>
      <c r="E1614" s="206"/>
      <c r="F1614" s="206" t="s">
        <v>3224</v>
      </c>
      <c r="G1614" s="206" t="s">
        <v>3222</v>
      </c>
      <c r="H1614" s="158" t="s">
        <v>1576</v>
      </c>
      <c r="I1614" s="155" t="s">
        <v>54</v>
      </c>
      <c r="J1614" s="128">
        <v>777</v>
      </c>
      <c r="K1614" s="128">
        <v>54</v>
      </c>
      <c r="L1614" s="155">
        <v>4950</v>
      </c>
      <c r="M1614" s="199">
        <f t="shared" si="25"/>
        <v>267300</v>
      </c>
      <c r="N1614" s="157" t="s">
        <v>2820</v>
      </c>
      <c r="O1614" s="157" t="s">
        <v>2901</v>
      </c>
      <c r="P1614" s="205"/>
      <c r="Q1614" s="205"/>
      <c r="R1614" s="205"/>
      <c r="S1614" s="206"/>
    </row>
    <row r="1615" spans="1:19" ht="29.1" customHeight="1">
      <c r="A1615" s="166">
        <v>1611</v>
      </c>
      <c r="B1615" s="206"/>
      <c r="C1615" s="206"/>
      <c r="D1615" s="206"/>
      <c r="E1615" s="206"/>
      <c r="F1615" s="206" t="s">
        <v>3224</v>
      </c>
      <c r="G1615" s="206" t="s">
        <v>3222</v>
      </c>
      <c r="H1615" s="158" t="s">
        <v>1574</v>
      </c>
      <c r="I1615" s="155" t="s">
        <v>55</v>
      </c>
      <c r="J1615" s="128">
        <v>1250</v>
      </c>
      <c r="K1615" s="128">
        <v>1018</v>
      </c>
      <c r="L1615" s="155">
        <v>4280</v>
      </c>
      <c r="M1615" s="199">
        <f t="shared" si="25"/>
        <v>4357040</v>
      </c>
      <c r="N1615" s="157" t="s">
        <v>3191</v>
      </c>
      <c r="O1615" s="157">
        <v>0</v>
      </c>
      <c r="P1615" s="205"/>
      <c r="Q1615" s="205"/>
      <c r="R1615" s="205"/>
      <c r="S1615" s="206"/>
    </row>
    <row r="1616" spans="1:19" ht="29.1" customHeight="1">
      <c r="A1616" s="166">
        <v>1612</v>
      </c>
      <c r="B1616" s="206"/>
      <c r="C1616" s="206"/>
      <c r="D1616" s="206"/>
      <c r="E1616" s="206"/>
      <c r="F1616" s="206" t="s">
        <v>3224</v>
      </c>
      <c r="G1616" s="206" t="s">
        <v>3222</v>
      </c>
      <c r="H1616" s="158" t="s">
        <v>1611</v>
      </c>
      <c r="I1616" s="155" t="s">
        <v>109</v>
      </c>
      <c r="J1616" s="128">
        <v>515</v>
      </c>
      <c r="K1616" s="128">
        <v>207</v>
      </c>
      <c r="L1616" s="155">
        <v>240</v>
      </c>
      <c r="M1616" s="199">
        <f t="shared" si="25"/>
        <v>49680</v>
      </c>
      <c r="N1616" s="157" t="s">
        <v>3191</v>
      </c>
      <c r="O1616" s="157">
        <v>0</v>
      </c>
      <c r="P1616" s="205"/>
      <c r="Q1616" s="205"/>
      <c r="R1616" s="205"/>
      <c r="S1616" s="206"/>
    </row>
    <row r="1617" spans="1:19" ht="29.1" customHeight="1">
      <c r="A1617" s="166">
        <v>1613</v>
      </c>
      <c r="B1617" s="206"/>
      <c r="C1617" s="206"/>
      <c r="D1617" s="206"/>
      <c r="E1617" s="206"/>
      <c r="F1617" s="206" t="s">
        <v>3224</v>
      </c>
      <c r="G1617" s="206" t="s">
        <v>3222</v>
      </c>
      <c r="H1617" s="158" t="s">
        <v>1573</v>
      </c>
      <c r="I1617" s="155" t="s">
        <v>119</v>
      </c>
      <c r="J1617" s="128">
        <v>417</v>
      </c>
      <c r="K1617" s="128">
        <v>417</v>
      </c>
      <c r="L1617" s="155">
        <v>1510</v>
      </c>
      <c r="M1617" s="199">
        <f t="shared" si="25"/>
        <v>629670</v>
      </c>
      <c r="N1617" s="157" t="s">
        <v>3179</v>
      </c>
      <c r="O1617" s="157">
        <v>0</v>
      </c>
      <c r="P1617" s="205"/>
      <c r="Q1617" s="205"/>
      <c r="R1617" s="205"/>
      <c r="S1617" s="206"/>
    </row>
    <row r="1618" spans="1:19" ht="29.1" customHeight="1">
      <c r="A1618" s="166">
        <v>1614</v>
      </c>
      <c r="B1618" s="206"/>
      <c r="C1618" s="206"/>
      <c r="D1618" s="206"/>
      <c r="E1618" s="206"/>
      <c r="F1618" s="206" t="s">
        <v>3224</v>
      </c>
      <c r="G1618" s="206" t="s">
        <v>3222</v>
      </c>
      <c r="H1618" s="158" t="s">
        <v>1571</v>
      </c>
      <c r="I1618" s="155" t="s">
        <v>920</v>
      </c>
      <c r="J1618" s="128">
        <v>487</v>
      </c>
      <c r="K1618" s="128">
        <v>39</v>
      </c>
      <c r="L1618" s="155">
        <v>17000</v>
      </c>
      <c r="M1618" s="199">
        <f t="shared" si="25"/>
        <v>663000</v>
      </c>
      <c r="N1618" s="157" t="s">
        <v>2899</v>
      </c>
      <c r="O1618" s="157" t="s">
        <v>2900</v>
      </c>
      <c r="P1618" s="205"/>
      <c r="Q1618" s="205"/>
      <c r="R1618" s="205"/>
      <c r="S1618" s="206"/>
    </row>
    <row r="1619" spans="1:19" ht="29.1" customHeight="1">
      <c r="A1619" s="166">
        <v>1615</v>
      </c>
      <c r="B1619" s="206"/>
      <c r="C1619" s="206"/>
      <c r="D1619" s="206"/>
      <c r="E1619" s="206"/>
      <c r="F1619" s="206" t="s">
        <v>3224</v>
      </c>
      <c r="G1619" s="206" t="s">
        <v>3222</v>
      </c>
      <c r="H1619" s="158" t="s">
        <v>1604</v>
      </c>
      <c r="I1619" s="155" t="s">
        <v>119</v>
      </c>
      <c r="J1619" s="128">
        <v>2050</v>
      </c>
      <c r="K1619" s="128">
        <v>1878</v>
      </c>
      <c r="L1619" s="155">
        <v>1510</v>
      </c>
      <c r="M1619" s="199">
        <f t="shared" si="25"/>
        <v>2835780</v>
      </c>
      <c r="N1619" s="157" t="s">
        <v>3191</v>
      </c>
      <c r="O1619" s="157">
        <v>0</v>
      </c>
      <c r="P1619" s="205"/>
      <c r="Q1619" s="205"/>
      <c r="R1619" s="205"/>
      <c r="S1619" s="206"/>
    </row>
    <row r="1620" spans="1:19" ht="29.1" customHeight="1">
      <c r="A1620" s="166">
        <v>1616</v>
      </c>
      <c r="B1620" s="206"/>
      <c r="C1620" s="206"/>
      <c r="D1620" s="206"/>
      <c r="E1620" s="206"/>
      <c r="F1620" s="206" t="s">
        <v>3224</v>
      </c>
      <c r="G1620" s="206" t="s">
        <v>3222</v>
      </c>
      <c r="H1620" s="158" t="s">
        <v>1572</v>
      </c>
      <c r="I1620" s="155" t="s">
        <v>55</v>
      </c>
      <c r="J1620" s="128">
        <v>1220</v>
      </c>
      <c r="K1620" s="128">
        <v>1150</v>
      </c>
      <c r="L1620" s="155">
        <v>3010</v>
      </c>
      <c r="M1620" s="199">
        <f t="shared" si="25"/>
        <v>3461500</v>
      </c>
      <c r="N1620" s="157" t="s">
        <v>3191</v>
      </c>
      <c r="O1620" s="157">
        <v>0</v>
      </c>
      <c r="P1620" s="205"/>
      <c r="Q1620" s="205"/>
      <c r="R1620" s="205"/>
      <c r="S1620" s="206"/>
    </row>
    <row r="1621" spans="1:19" ht="29.1" customHeight="1">
      <c r="A1621" s="166">
        <v>1617</v>
      </c>
      <c r="B1621" s="206"/>
      <c r="C1621" s="206"/>
      <c r="D1621" s="206"/>
      <c r="E1621" s="206"/>
      <c r="F1621" s="206" t="s">
        <v>3224</v>
      </c>
      <c r="G1621" s="206" t="s">
        <v>3222</v>
      </c>
      <c r="H1621" s="158" t="s">
        <v>1570</v>
      </c>
      <c r="I1621" s="155" t="s">
        <v>109</v>
      </c>
      <c r="J1621" s="128">
        <v>235</v>
      </c>
      <c r="K1621" s="128">
        <v>235</v>
      </c>
      <c r="L1621" s="155">
        <v>432</v>
      </c>
      <c r="M1621" s="199">
        <f t="shared" si="25"/>
        <v>101520</v>
      </c>
      <c r="N1621" s="157" t="s">
        <v>2899</v>
      </c>
      <c r="O1621" s="157" t="s">
        <v>2900</v>
      </c>
      <c r="P1621" s="205"/>
      <c r="Q1621" s="205"/>
      <c r="R1621" s="205"/>
      <c r="S1621" s="206"/>
    </row>
    <row r="1622" spans="1:19" ht="29.1" customHeight="1">
      <c r="A1622" s="166">
        <v>1618</v>
      </c>
      <c r="B1622" s="206"/>
      <c r="C1622" s="206"/>
      <c r="D1622" s="206"/>
      <c r="E1622" s="206"/>
      <c r="F1622" s="206" t="s">
        <v>3224</v>
      </c>
      <c r="G1622" s="206" t="s">
        <v>3222</v>
      </c>
      <c r="H1622" s="158" t="s">
        <v>1569</v>
      </c>
      <c r="I1622" s="155" t="s">
        <v>119</v>
      </c>
      <c r="J1622" s="128">
        <v>142</v>
      </c>
      <c r="K1622" s="128">
        <v>142</v>
      </c>
      <c r="L1622" s="155">
        <v>1510</v>
      </c>
      <c r="M1622" s="199">
        <f t="shared" si="25"/>
        <v>214420</v>
      </c>
      <c r="N1622" s="157" t="s">
        <v>2899</v>
      </c>
      <c r="O1622" s="157" t="s">
        <v>2900</v>
      </c>
      <c r="P1622" s="205"/>
      <c r="Q1622" s="205"/>
      <c r="R1622" s="205"/>
      <c r="S1622" s="206"/>
    </row>
    <row r="1623" spans="1:19" ht="29.1" customHeight="1">
      <c r="A1623" s="166">
        <v>1619</v>
      </c>
      <c r="B1623" s="206"/>
      <c r="C1623" s="206"/>
      <c r="D1623" s="206"/>
      <c r="E1623" s="206"/>
      <c r="F1623" s="206" t="s">
        <v>3224</v>
      </c>
      <c r="G1623" s="206" t="s">
        <v>3222</v>
      </c>
      <c r="H1623" s="158" t="s">
        <v>1610</v>
      </c>
      <c r="I1623" s="155" t="s">
        <v>109</v>
      </c>
      <c r="J1623" s="128">
        <v>69</v>
      </c>
      <c r="K1623" s="128">
        <v>69</v>
      </c>
      <c r="L1623" s="128">
        <v>226</v>
      </c>
      <c r="M1623" s="199">
        <f t="shared" si="25"/>
        <v>15594</v>
      </c>
      <c r="N1623" s="157" t="s">
        <v>3191</v>
      </c>
      <c r="O1623" s="157">
        <v>0</v>
      </c>
      <c r="P1623" s="205"/>
      <c r="Q1623" s="205"/>
      <c r="R1623" s="205"/>
      <c r="S1623" s="206"/>
    </row>
    <row r="1624" spans="1:19" ht="29.1" customHeight="1">
      <c r="A1624" s="166">
        <v>1620</v>
      </c>
      <c r="B1624" s="206"/>
      <c r="C1624" s="206"/>
      <c r="D1624" s="206"/>
      <c r="E1624" s="206"/>
      <c r="F1624" s="206" t="s">
        <v>3224</v>
      </c>
      <c r="G1624" s="206" t="s">
        <v>3222</v>
      </c>
      <c r="H1624" s="158" t="s">
        <v>1568</v>
      </c>
      <c r="I1624" s="155" t="s">
        <v>54</v>
      </c>
      <c r="J1624" s="128">
        <v>54</v>
      </c>
      <c r="K1624" s="128">
        <v>26</v>
      </c>
      <c r="L1624" s="128">
        <v>2110</v>
      </c>
      <c r="M1624" s="199">
        <f t="shared" si="25"/>
        <v>54860</v>
      </c>
      <c r="N1624" s="157" t="s">
        <v>3191</v>
      </c>
      <c r="O1624" s="157">
        <v>0</v>
      </c>
      <c r="P1624" s="205"/>
      <c r="Q1624" s="205"/>
      <c r="R1624" s="205"/>
      <c r="S1624" s="206"/>
    </row>
    <row r="1625" spans="1:19" ht="29.1" customHeight="1">
      <c r="A1625" s="166">
        <v>1621</v>
      </c>
      <c r="B1625" s="206"/>
      <c r="C1625" s="206"/>
      <c r="D1625" s="206"/>
      <c r="E1625" s="206"/>
      <c r="F1625" s="206" t="s">
        <v>3224</v>
      </c>
      <c r="G1625" s="206" t="s">
        <v>3222</v>
      </c>
      <c r="H1625" s="158" t="s">
        <v>2943</v>
      </c>
      <c r="I1625" s="155" t="s">
        <v>109</v>
      </c>
      <c r="J1625" s="128">
        <v>27792</v>
      </c>
      <c r="K1625" s="128">
        <v>7</v>
      </c>
      <c r="L1625" s="155">
        <v>549</v>
      </c>
      <c r="M1625" s="199">
        <f t="shared" ref="M1625:M1635" si="26">K1625*L1625</f>
        <v>3843</v>
      </c>
      <c r="N1625" s="157" t="s">
        <v>2843</v>
      </c>
      <c r="O1625" s="157" t="s">
        <v>2898</v>
      </c>
      <c r="P1625" s="205"/>
      <c r="Q1625" s="205"/>
      <c r="R1625" s="205"/>
      <c r="S1625" s="206"/>
    </row>
    <row r="1626" spans="1:19" ht="29.1" customHeight="1">
      <c r="A1626" s="166">
        <v>1622</v>
      </c>
      <c r="B1626" s="206"/>
      <c r="C1626" s="206"/>
      <c r="D1626" s="206"/>
      <c r="E1626" s="206"/>
      <c r="F1626" s="206" t="s">
        <v>3224</v>
      </c>
      <c r="G1626" s="206" t="s">
        <v>3222</v>
      </c>
      <c r="H1626" s="158" t="s">
        <v>1564</v>
      </c>
      <c r="I1626" s="155" t="s">
        <v>55</v>
      </c>
      <c r="J1626" s="128">
        <v>1878</v>
      </c>
      <c r="K1626" s="128">
        <v>1166</v>
      </c>
      <c r="L1626" s="155">
        <v>3010</v>
      </c>
      <c r="M1626" s="199">
        <f t="shared" si="26"/>
        <v>3509660</v>
      </c>
      <c r="N1626" s="157" t="s">
        <v>3191</v>
      </c>
      <c r="O1626" s="157">
        <v>0</v>
      </c>
      <c r="P1626" s="205"/>
      <c r="Q1626" s="205"/>
      <c r="R1626" s="205"/>
      <c r="S1626" s="206"/>
    </row>
    <row r="1627" spans="1:19" ht="29.1" customHeight="1">
      <c r="A1627" s="166">
        <v>1623</v>
      </c>
      <c r="B1627" s="206"/>
      <c r="C1627" s="206"/>
      <c r="D1627" s="206"/>
      <c r="E1627" s="206"/>
      <c r="F1627" s="206" t="s">
        <v>3224</v>
      </c>
      <c r="G1627" s="206" t="s">
        <v>3222</v>
      </c>
      <c r="H1627" s="158" t="s">
        <v>1567</v>
      </c>
      <c r="I1627" s="155" t="s">
        <v>54</v>
      </c>
      <c r="J1627" s="128">
        <v>2005</v>
      </c>
      <c r="K1627" s="128">
        <v>31</v>
      </c>
      <c r="L1627" s="155">
        <v>3630</v>
      </c>
      <c r="M1627" s="199">
        <f t="shared" si="26"/>
        <v>112530</v>
      </c>
      <c r="N1627" s="157" t="s">
        <v>2698</v>
      </c>
      <c r="O1627" s="157" t="s">
        <v>2897</v>
      </c>
      <c r="P1627" s="205"/>
      <c r="Q1627" s="205"/>
      <c r="R1627" s="205"/>
      <c r="S1627" s="206"/>
    </row>
    <row r="1628" spans="1:19" ht="29.1" customHeight="1">
      <c r="A1628" s="166">
        <v>1624</v>
      </c>
      <c r="B1628" s="206"/>
      <c r="C1628" s="206"/>
      <c r="D1628" s="206"/>
      <c r="E1628" s="206"/>
      <c r="F1628" s="206" t="s">
        <v>3224</v>
      </c>
      <c r="G1628" s="206" t="s">
        <v>3222</v>
      </c>
      <c r="H1628" s="158" t="s">
        <v>1565</v>
      </c>
      <c r="I1628" s="155" t="s">
        <v>119</v>
      </c>
      <c r="J1628" s="128">
        <v>536</v>
      </c>
      <c r="K1628" s="128">
        <v>536</v>
      </c>
      <c r="L1628" s="155">
        <v>1510</v>
      </c>
      <c r="M1628" s="199">
        <f t="shared" si="26"/>
        <v>809360</v>
      </c>
      <c r="N1628" s="157" t="s">
        <v>3179</v>
      </c>
      <c r="O1628" s="157">
        <v>0</v>
      </c>
      <c r="P1628" s="205"/>
      <c r="Q1628" s="205"/>
      <c r="R1628" s="205"/>
      <c r="S1628" s="206"/>
    </row>
    <row r="1629" spans="1:19" ht="29.1" customHeight="1">
      <c r="A1629" s="166">
        <v>1625</v>
      </c>
      <c r="B1629" s="206"/>
      <c r="C1629" s="206"/>
      <c r="D1629" s="206"/>
      <c r="E1629" s="206"/>
      <c r="F1629" s="206" t="s">
        <v>3224</v>
      </c>
      <c r="G1629" s="206" t="s">
        <v>3222</v>
      </c>
      <c r="H1629" s="158" t="s">
        <v>1566</v>
      </c>
      <c r="I1629" s="155" t="s">
        <v>54</v>
      </c>
      <c r="J1629" s="128">
        <v>140</v>
      </c>
      <c r="K1629" s="128">
        <v>24</v>
      </c>
      <c r="L1629" s="155">
        <v>2110</v>
      </c>
      <c r="M1629" s="199">
        <f t="shared" si="26"/>
        <v>50640</v>
      </c>
      <c r="N1629" s="157" t="s">
        <v>3191</v>
      </c>
      <c r="O1629" s="157">
        <v>0</v>
      </c>
      <c r="P1629" s="205"/>
      <c r="Q1629" s="205"/>
      <c r="R1629" s="205"/>
      <c r="S1629" s="206"/>
    </row>
    <row r="1630" spans="1:19" ht="29.1" customHeight="1">
      <c r="A1630" s="166">
        <v>1626</v>
      </c>
      <c r="B1630" s="206"/>
      <c r="C1630" s="206"/>
      <c r="D1630" s="206"/>
      <c r="E1630" s="206"/>
      <c r="F1630" s="206" t="s">
        <v>3224</v>
      </c>
      <c r="G1630" s="206" t="s">
        <v>3222</v>
      </c>
      <c r="H1630" s="158" t="s">
        <v>1603</v>
      </c>
      <c r="I1630" s="155" t="s">
        <v>119</v>
      </c>
      <c r="J1630" s="128">
        <v>3232</v>
      </c>
      <c r="K1630" s="128">
        <v>290</v>
      </c>
      <c r="L1630" s="155">
        <v>1840</v>
      </c>
      <c r="M1630" s="199">
        <f t="shared" si="26"/>
        <v>533600</v>
      </c>
      <c r="N1630" s="157" t="s">
        <v>3191</v>
      </c>
      <c r="O1630" s="157">
        <v>0</v>
      </c>
      <c r="P1630" s="205"/>
      <c r="Q1630" s="205"/>
      <c r="R1630" s="205"/>
      <c r="S1630" s="206"/>
    </row>
    <row r="1631" spans="1:19" ht="29.1" customHeight="1">
      <c r="A1631" s="166">
        <v>1627</v>
      </c>
      <c r="B1631" s="206"/>
      <c r="C1631" s="206"/>
      <c r="D1631" s="206"/>
      <c r="E1631" s="206"/>
      <c r="F1631" s="206" t="s">
        <v>3224</v>
      </c>
      <c r="G1631" s="206" t="s">
        <v>3222</v>
      </c>
      <c r="H1631" s="158" t="s">
        <v>1563</v>
      </c>
      <c r="I1631" s="155" t="s">
        <v>119</v>
      </c>
      <c r="J1631" s="128">
        <v>813</v>
      </c>
      <c r="K1631" s="128">
        <v>52</v>
      </c>
      <c r="L1631" s="155">
        <v>1510</v>
      </c>
      <c r="M1631" s="199">
        <f t="shared" si="26"/>
        <v>78520</v>
      </c>
      <c r="N1631" s="157" t="s">
        <v>1820</v>
      </c>
      <c r="O1631" s="157">
        <v>0</v>
      </c>
      <c r="P1631" s="205"/>
      <c r="Q1631" s="205"/>
      <c r="R1631" s="205"/>
      <c r="S1631" s="206"/>
    </row>
    <row r="1632" spans="1:19" ht="29.1" customHeight="1">
      <c r="A1632" s="166">
        <v>1628</v>
      </c>
      <c r="B1632" s="206"/>
      <c r="C1632" s="206"/>
      <c r="D1632" s="206"/>
      <c r="E1632" s="206"/>
      <c r="F1632" s="206" t="s">
        <v>3224</v>
      </c>
      <c r="G1632" s="206" t="s">
        <v>3222</v>
      </c>
      <c r="H1632" s="158" t="s">
        <v>1562</v>
      </c>
      <c r="I1632" s="155" t="s">
        <v>55</v>
      </c>
      <c r="J1632" s="128">
        <v>116</v>
      </c>
      <c r="K1632" s="128">
        <v>107</v>
      </c>
      <c r="L1632" s="155">
        <v>4720</v>
      </c>
      <c r="M1632" s="199">
        <f t="shared" si="26"/>
        <v>505040</v>
      </c>
      <c r="N1632" s="157" t="s">
        <v>1820</v>
      </c>
      <c r="O1632" s="157">
        <v>0</v>
      </c>
      <c r="P1632" s="205"/>
      <c r="Q1632" s="205"/>
      <c r="R1632" s="205"/>
      <c r="S1632" s="206"/>
    </row>
    <row r="1633" spans="1:19" ht="29.1" customHeight="1">
      <c r="A1633" s="166">
        <v>1629</v>
      </c>
      <c r="B1633" s="206"/>
      <c r="C1633" s="206"/>
      <c r="D1633" s="206"/>
      <c r="E1633" s="206"/>
      <c r="F1633" s="206" t="s">
        <v>3224</v>
      </c>
      <c r="G1633" s="206" t="s">
        <v>3222</v>
      </c>
      <c r="H1633" s="158" t="s">
        <v>1560</v>
      </c>
      <c r="I1633" s="155" t="s">
        <v>55</v>
      </c>
      <c r="J1633" s="128">
        <v>675</v>
      </c>
      <c r="K1633" s="128">
        <v>23</v>
      </c>
      <c r="L1633" s="155">
        <v>4950</v>
      </c>
      <c r="M1633" s="199">
        <f t="shared" si="26"/>
        <v>113850</v>
      </c>
      <c r="N1633" s="157" t="s">
        <v>2895</v>
      </c>
      <c r="O1633" s="157" t="s">
        <v>2896</v>
      </c>
      <c r="P1633" s="205"/>
      <c r="Q1633" s="205"/>
      <c r="R1633" s="205"/>
      <c r="S1633" s="206"/>
    </row>
    <row r="1634" spans="1:19" ht="29.1" customHeight="1">
      <c r="A1634" s="166">
        <v>1630</v>
      </c>
      <c r="B1634" s="206"/>
      <c r="C1634" s="206"/>
      <c r="D1634" s="206"/>
      <c r="E1634" s="206"/>
      <c r="F1634" s="206" t="s">
        <v>3224</v>
      </c>
      <c r="G1634" s="206" t="s">
        <v>3222</v>
      </c>
      <c r="H1634" s="158" t="s">
        <v>1561</v>
      </c>
      <c r="I1634" s="155" t="s">
        <v>119</v>
      </c>
      <c r="J1634" s="128">
        <v>616</v>
      </c>
      <c r="K1634" s="128">
        <v>51</v>
      </c>
      <c r="L1634" s="155">
        <v>1510</v>
      </c>
      <c r="M1634" s="199">
        <f t="shared" si="26"/>
        <v>77010</v>
      </c>
      <c r="N1634" s="157" t="s">
        <v>3179</v>
      </c>
      <c r="O1634" s="157">
        <v>0</v>
      </c>
      <c r="P1634" s="205"/>
      <c r="Q1634" s="205"/>
      <c r="R1634" s="205"/>
      <c r="S1634" s="206"/>
    </row>
    <row r="1635" spans="1:19" ht="29.1" customHeight="1">
      <c r="A1635" s="166">
        <v>1631</v>
      </c>
      <c r="B1635" s="206"/>
      <c r="C1635" s="206"/>
      <c r="D1635" s="206"/>
      <c r="E1635" s="206"/>
      <c r="F1635" s="206" t="s">
        <v>3224</v>
      </c>
      <c r="G1635" s="206" t="s">
        <v>3222</v>
      </c>
      <c r="H1635" s="158" t="s">
        <v>1605</v>
      </c>
      <c r="I1635" s="155" t="s">
        <v>119</v>
      </c>
      <c r="J1635" s="128">
        <v>1758</v>
      </c>
      <c r="K1635" s="128">
        <v>128</v>
      </c>
      <c r="L1635" s="155">
        <v>1510</v>
      </c>
      <c r="M1635" s="199">
        <f t="shared" si="26"/>
        <v>193280</v>
      </c>
      <c r="N1635" s="157" t="s">
        <v>3191</v>
      </c>
      <c r="O1635" s="157">
        <v>0</v>
      </c>
      <c r="P1635" s="205"/>
      <c r="Q1635" s="205"/>
      <c r="R1635" s="205"/>
      <c r="S1635" s="206"/>
    </row>
    <row r="1636" spans="1:19" ht="29.1" customHeight="1">
      <c r="A1636" s="166">
        <v>1632</v>
      </c>
      <c r="B1636" s="206"/>
      <c r="C1636" s="206"/>
      <c r="D1636" s="206"/>
      <c r="E1636" s="206"/>
      <c r="F1636" s="206" t="s">
        <v>3224</v>
      </c>
      <c r="G1636" s="206" t="s">
        <v>3223</v>
      </c>
      <c r="H1636" s="158" t="s">
        <v>1688</v>
      </c>
      <c r="I1636" s="155" t="s">
        <v>166</v>
      </c>
      <c r="J1636" s="128">
        <v>334</v>
      </c>
      <c r="K1636" s="128">
        <v>195</v>
      </c>
      <c r="L1636" s="128">
        <v>1650</v>
      </c>
      <c r="M1636" s="199">
        <f>K1636*L1636</f>
        <v>321750</v>
      </c>
      <c r="N1636" s="157" t="s">
        <v>1820</v>
      </c>
      <c r="O1636" s="157">
        <v>0</v>
      </c>
      <c r="P1636" s="205"/>
      <c r="Q1636" s="205"/>
      <c r="R1636" s="205"/>
      <c r="S1636" s="206"/>
    </row>
    <row r="1637" spans="1:19" ht="29.1" customHeight="1">
      <c r="A1637" s="166">
        <v>1633</v>
      </c>
      <c r="B1637" s="206"/>
      <c r="C1637" s="206"/>
      <c r="D1637" s="206"/>
      <c r="E1637" s="206"/>
      <c r="F1637" s="206" t="s">
        <v>3224</v>
      </c>
      <c r="G1637" s="206" t="s">
        <v>3223</v>
      </c>
      <c r="H1637" s="158" t="s">
        <v>1689</v>
      </c>
      <c r="I1637" s="155" t="s">
        <v>109</v>
      </c>
      <c r="J1637" s="128">
        <v>33</v>
      </c>
      <c r="K1637" s="128">
        <v>33</v>
      </c>
      <c r="L1637" s="128">
        <v>135</v>
      </c>
      <c r="M1637" s="199">
        <f>K1637*L1637</f>
        <v>4455</v>
      </c>
      <c r="N1637" s="157" t="s">
        <v>1820</v>
      </c>
      <c r="O1637" s="157">
        <v>0</v>
      </c>
      <c r="P1637" s="205"/>
      <c r="Q1637" s="205"/>
      <c r="R1637" s="205"/>
      <c r="S1637" s="206"/>
    </row>
    <row r="1638" spans="1:19" ht="29.1" customHeight="1">
      <c r="A1638" s="166">
        <v>1634</v>
      </c>
      <c r="B1638" s="206"/>
      <c r="C1638" s="206"/>
      <c r="D1638" s="206"/>
      <c r="E1638" s="206"/>
      <c r="F1638" s="206" t="s">
        <v>3224</v>
      </c>
      <c r="G1638" s="206" t="s">
        <v>3223</v>
      </c>
      <c r="H1638" s="157">
        <v>2078</v>
      </c>
      <c r="I1638" s="155" t="s">
        <v>166</v>
      </c>
      <c r="J1638" s="128">
        <v>480.3</v>
      </c>
      <c r="K1638" s="128">
        <v>1</v>
      </c>
      <c r="L1638" s="128">
        <v>1650</v>
      </c>
      <c r="M1638" s="118"/>
      <c r="N1638" s="157" t="s">
        <v>1821</v>
      </c>
      <c r="O1638" s="157"/>
      <c r="P1638" s="205"/>
      <c r="Q1638" s="205"/>
      <c r="R1638" s="205"/>
      <c r="S1638" s="206"/>
    </row>
    <row r="1639" spans="1:19" ht="29.1" customHeight="1">
      <c r="A1639" s="166">
        <v>1635</v>
      </c>
      <c r="B1639" s="206"/>
      <c r="C1639" s="206"/>
      <c r="D1639" s="206"/>
      <c r="E1639" s="206"/>
      <c r="F1639" s="206" t="s">
        <v>3224</v>
      </c>
      <c r="G1639" s="206" t="s">
        <v>3223</v>
      </c>
      <c r="H1639" s="158" t="s">
        <v>1687</v>
      </c>
      <c r="I1639" s="155" t="s">
        <v>166</v>
      </c>
      <c r="J1639" s="128">
        <v>73</v>
      </c>
      <c r="K1639" s="128">
        <v>73</v>
      </c>
      <c r="L1639" s="128">
        <v>1650</v>
      </c>
      <c r="M1639" s="199">
        <f t="shared" ref="M1639:M1702" si="27">K1639*L1639</f>
        <v>120450</v>
      </c>
      <c r="N1639" s="157" t="s">
        <v>1820</v>
      </c>
      <c r="O1639" s="157">
        <v>0</v>
      </c>
      <c r="P1639" s="205"/>
      <c r="Q1639" s="205"/>
      <c r="R1639" s="205"/>
      <c r="S1639" s="206"/>
    </row>
    <row r="1640" spans="1:19" ht="29.1" customHeight="1">
      <c r="A1640" s="166">
        <v>1636</v>
      </c>
      <c r="B1640" s="206"/>
      <c r="C1640" s="206"/>
      <c r="D1640" s="206"/>
      <c r="E1640" s="206"/>
      <c r="F1640" s="206" t="s">
        <v>3224</v>
      </c>
      <c r="G1640" s="206" t="s">
        <v>3223</v>
      </c>
      <c r="H1640" s="158" t="s">
        <v>1685</v>
      </c>
      <c r="I1640" s="155" t="s">
        <v>119</v>
      </c>
      <c r="J1640" s="128">
        <v>248</v>
      </c>
      <c r="K1640" s="128">
        <v>248</v>
      </c>
      <c r="L1640" s="128">
        <v>1650</v>
      </c>
      <c r="M1640" s="199">
        <f t="shared" si="27"/>
        <v>409200</v>
      </c>
      <c r="N1640" s="157" t="s">
        <v>3191</v>
      </c>
      <c r="O1640" s="157">
        <v>0</v>
      </c>
      <c r="P1640" s="205"/>
      <c r="Q1640" s="205"/>
      <c r="R1640" s="205"/>
      <c r="S1640" s="206"/>
    </row>
    <row r="1641" spans="1:19" ht="29.1" customHeight="1">
      <c r="A1641" s="166">
        <v>1637</v>
      </c>
      <c r="B1641" s="206"/>
      <c r="C1641" s="206"/>
      <c r="D1641" s="206"/>
      <c r="E1641" s="206"/>
      <c r="F1641" s="206" t="s">
        <v>3224</v>
      </c>
      <c r="G1641" s="206" t="s">
        <v>3223</v>
      </c>
      <c r="H1641" s="158" t="s">
        <v>1686</v>
      </c>
      <c r="I1641" s="155" t="s">
        <v>109</v>
      </c>
      <c r="J1641" s="128">
        <v>10</v>
      </c>
      <c r="K1641" s="128">
        <v>10</v>
      </c>
      <c r="L1641" s="128">
        <v>907</v>
      </c>
      <c r="M1641" s="199">
        <f t="shared" si="27"/>
        <v>9070</v>
      </c>
      <c r="N1641" s="157" t="s">
        <v>1820</v>
      </c>
      <c r="O1641" s="157">
        <v>0</v>
      </c>
      <c r="P1641" s="205"/>
      <c r="Q1641" s="205"/>
      <c r="R1641" s="205"/>
      <c r="S1641" s="206"/>
    </row>
    <row r="1642" spans="1:19" ht="29.1" customHeight="1">
      <c r="A1642" s="166">
        <v>1638</v>
      </c>
      <c r="B1642" s="206"/>
      <c r="C1642" s="206"/>
      <c r="D1642" s="206"/>
      <c r="E1642" s="206"/>
      <c r="F1642" s="206" t="s">
        <v>3224</v>
      </c>
      <c r="G1642" s="206" t="s">
        <v>3223</v>
      </c>
      <c r="H1642" s="158" t="s">
        <v>1684</v>
      </c>
      <c r="I1642" s="155" t="s">
        <v>166</v>
      </c>
      <c r="J1642" s="128">
        <v>20</v>
      </c>
      <c r="K1642" s="128">
        <v>20</v>
      </c>
      <c r="L1642" s="128">
        <v>1650</v>
      </c>
      <c r="M1642" s="199">
        <f t="shared" si="27"/>
        <v>33000</v>
      </c>
      <c r="N1642" s="157" t="s">
        <v>2521</v>
      </c>
      <c r="O1642" s="157" t="s">
        <v>2817</v>
      </c>
      <c r="P1642" s="205"/>
      <c r="Q1642" s="205"/>
      <c r="R1642" s="205"/>
      <c r="S1642" s="206"/>
    </row>
    <row r="1643" spans="1:19" ht="29.1" customHeight="1">
      <c r="A1643" s="166">
        <v>1639</v>
      </c>
      <c r="B1643" s="206"/>
      <c r="C1643" s="206"/>
      <c r="D1643" s="206"/>
      <c r="E1643" s="206"/>
      <c r="F1643" s="206" t="s">
        <v>3224</v>
      </c>
      <c r="G1643" s="206" t="s">
        <v>3223</v>
      </c>
      <c r="H1643" s="158" t="s">
        <v>3182</v>
      </c>
      <c r="I1643" s="155" t="s">
        <v>45</v>
      </c>
      <c r="J1643" s="128">
        <v>52</v>
      </c>
      <c r="K1643" s="128">
        <v>52</v>
      </c>
      <c r="L1643" s="128">
        <v>1650</v>
      </c>
      <c r="M1643" s="199">
        <f t="shared" si="27"/>
        <v>85800</v>
      </c>
      <c r="N1643" s="157" t="s">
        <v>3183</v>
      </c>
      <c r="O1643" s="157">
        <v>0</v>
      </c>
      <c r="P1643" s="205"/>
      <c r="Q1643" s="205"/>
      <c r="R1643" s="205"/>
      <c r="S1643" s="206"/>
    </row>
    <row r="1644" spans="1:19" ht="29.1" customHeight="1">
      <c r="A1644" s="166">
        <v>1640</v>
      </c>
      <c r="B1644" s="206"/>
      <c r="C1644" s="206"/>
      <c r="D1644" s="206"/>
      <c r="E1644" s="206"/>
      <c r="F1644" s="206" t="s">
        <v>3224</v>
      </c>
      <c r="G1644" s="206" t="s">
        <v>3223</v>
      </c>
      <c r="H1644" s="158" t="s">
        <v>1682</v>
      </c>
      <c r="I1644" s="155" t="s">
        <v>119</v>
      </c>
      <c r="J1644" s="128">
        <v>122</v>
      </c>
      <c r="K1644" s="128">
        <v>122</v>
      </c>
      <c r="L1644" s="128">
        <v>1650</v>
      </c>
      <c r="M1644" s="199">
        <f t="shared" si="27"/>
        <v>201300</v>
      </c>
      <c r="N1644" s="157" t="s">
        <v>3191</v>
      </c>
      <c r="O1644" s="157">
        <v>0</v>
      </c>
      <c r="P1644" s="205"/>
      <c r="Q1644" s="205"/>
      <c r="R1644" s="205"/>
      <c r="S1644" s="206"/>
    </row>
    <row r="1645" spans="1:19" ht="29.1" customHeight="1">
      <c r="A1645" s="166">
        <v>1641</v>
      </c>
      <c r="B1645" s="206"/>
      <c r="C1645" s="206"/>
      <c r="D1645" s="206"/>
      <c r="E1645" s="206"/>
      <c r="F1645" s="206" t="s">
        <v>3224</v>
      </c>
      <c r="G1645" s="206" t="s">
        <v>3223</v>
      </c>
      <c r="H1645" s="158">
        <v>2079</v>
      </c>
      <c r="I1645" s="155" t="s">
        <v>166</v>
      </c>
      <c r="J1645" s="128">
        <v>2388.8000000000002</v>
      </c>
      <c r="K1645" s="128">
        <v>915</v>
      </c>
      <c r="L1645" s="128">
        <v>1650</v>
      </c>
      <c r="M1645" s="199">
        <f t="shared" si="27"/>
        <v>1509750</v>
      </c>
      <c r="N1645" s="157" t="s">
        <v>1821</v>
      </c>
      <c r="O1645" s="157">
        <v>0</v>
      </c>
      <c r="P1645" s="205"/>
      <c r="Q1645" s="205"/>
      <c r="R1645" s="205"/>
      <c r="S1645" s="206"/>
    </row>
    <row r="1646" spans="1:19" ht="29.1" customHeight="1">
      <c r="A1646" s="166">
        <v>1642</v>
      </c>
      <c r="B1646" s="206"/>
      <c r="C1646" s="206"/>
      <c r="D1646" s="206"/>
      <c r="E1646" s="206"/>
      <c r="F1646" s="206" t="s">
        <v>3224</v>
      </c>
      <c r="G1646" s="206" t="s">
        <v>3223</v>
      </c>
      <c r="H1646" s="158" t="s">
        <v>1732</v>
      </c>
      <c r="I1646" s="155" t="s">
        <v>55</v>
      </c>
      <c r="J1646" s="128">
        <v>1589.7</v>
      </c>
      <c r="K1646" s="128">
        <v>152</v>
      </c>
      <c r="L1646" s="128">
        <v>4840</v>
      </c>
      <c r="M1646" s="199">
        <f t="shared" si="27"/>
        <v>735680</v>
      </c>
      <c r="N1646" s="157" t="s">
        <v>1886</v>
      </c>
      <c r="O1646" s="157" t="s">
        <v>2833</v>
      </c>
      <c r="P1646" s="205"/>
      <c r="Q1646" s="205"/>
      <c r="R1646" s="205"/>
      <c r="S1646" s="206"/>
    </row>
    <row r="1647" spans="1:19" ht="29.1" customHeight="1">
      <c r="A1647" s="166">
        <v>1643</v>
      </c>
      <c r="B1647" s="206"/>
      <c r="C1647" s="206"/>
      <c r="D1647" s="206"/>
      <c r="E1647" s="206"/>
      <c r="F1647" s="206" t="s">
        <v>3224</v>
      </c>
      <c r="G1647" s="206" t="s">
        <v>3223</v>
      </c>
      <c r="H1647" s="158">
        <v>2080</v>
      </c>
      <c r="I1647" s="155" t="s">
        <v>119</v>
      </c>
      <c r="J1647" s="128">
        <v>1670.1</v>
      </c>
      <c r="K1647" s="128">
        <v>143</v>
      </c>
      <c r="L1647" s="128">
        <v>1650</v>
      </c>
      <c r="M1647" s="199">
        <f t="shared" si="27"/>
        <v>235950</v>
      </c>
      <c r="N1647" s="157" t="s">
        <v>1821</v>
      </c>
      <c r="O1647" s="157">
        <v>0</v>
      </c>
      <c r="P1647" s="205"/>
      <c r="Q1647" s="205"/>
      <c r="R1647" s="205"/>
      <c r="S1647" s="206"/>
    </row>
    <row r="1648" spans="1:19" ht="29.1" customHeight="1">
      <c r="A1648" s="166">
        <v>1644</v>
      </c>
      <c r="B1648" s="206"/>
      <c r="C1648" s="206"/>
      <c r="D1648" s="206"/>
      <c r="E1648" s="206"/>
      <c r="F1648" s="206" t="s">
        <v>3224</v>
      </c>
      <c r="G1648" s="206" t="s">
        <v>3223</v>
      </c>
      <c r="H1648" s="158" t="s">
        <v>1733</v>
      </c>
      <c r="I1648" s="155" t="s">
        <v>55</v>
      </c>
      <c r="J1648" s="128">
        <v>2455.6999999999998</v>
      </c>
      <c r="K1648" s="128">
        <v>779</v>
      </c>
      <c r="L1648" s="128">
        <v>4840</v>
      </c>
      <c r="M1648" s="199">
        <f t="shared" si="27"/>
        <v>3770360</v>
      </c>
      <c r="N1648" s="157" t="s">
        <v>2834</v>
      </c>
      <c r="O1648" s="157" t="s">
        <v>2835</v>
      </c>
      <c r="P1648" s="205"/>
      <c r="Q1648" s="205"/>
      <c r="R1648" s="205"/>
      <c r="S1648" s="206"/>
    </row>
    <row r="1649" spans="1:19" ht="29.1" customHeight="1">
      <c r="A1649" s="166">
        <v>1645</v>
      </c>
      <c r="B1649" s="206"/>
      <c r="C1649" s="206"/>
      <c r="D1649" s="206"/>
      <c r="E1649" s="206"/>
      <c r="F1649" s="206" t="s">
        <v>3224</v>
      </c>
      <c r="G1649" s="206" t="s">
        <v>3223</v>
      </c>
      <c r="H1649" s="158">
        <v>2083</v>
      </c>
      <c r="I1649" s="155" t="s">
        <v>166</v>
      </c>
      <c r="J1649" s="128">
        <v>1930.2</v>
      </c>
      <c r="K1649" s="128">
        <v>1034</v>
      </c>
      <c r="L1649" s="128">
        <v>1650</v>
      </c>
      <c r="M1649" s="199">
        <f t="shared" si="27"/>
        <v>1706100</v>
      </c>
      <c r="N1649" s="157" t="s">
        <v>1821</v>
      </c>
      <c r="O1649" s="157">
        <v>0</v>
      </c>
      <c r="P1649" s="205"/>
      <c r="Q1649" s="205"/>
      <c r="R1649" s="205"/>
      <c r="S1649" s="206"/>
    </row>
    <row r="1650" spans="1:19" ht="29.1" customHeight="1">
      <c r="A1650" s="166">
        <v>1646</v>
      </c>
      <c r="B1650" s="206"/>
      <c r="C1650" s="206"/>
      <c r="D1650" s="206"/>
      <c r="E1650" s="206"/>
      <c r="F1650" s="206" t="s">
        <v>3224</v>
      </c>
      <c r="G1650" s="206" t="s">
        <v>3223</v>
      </c>
      <c r="H1650" s="158">
        <v>2082</v>
      </c>
      <c r="I1650" s="155" t="s">
        <v>166</v>
      </c>
      <c r="J1650" s="128">
        <v>631.70000000000005</v>
      </c>
      <c r="K1650" s="128">
        <v>19</v>
      </c>
      <c r="L1650" s="128">
        <v>1650</v>
      </c>
      <c r="M1650" s="199">
        <f t="shared" si="27"/>
        <v>31350</v>
      </c>
      <c r="N1650" s="157" t="s">
        <v>1821</v>
      </c>
      <c r="O1650" s="157">
        <v>0</v>
      </c>
      <c r="P1650" s="205"/>
      <c r="Q1650" s="205"/>
      <c r="R1650" s="205"/>
      <c r="S1650" s="206"/>
    </row>
    <row r="1651" spans="1:19" ht="29.1" customHeight="1">
      <c r="A1651" s="166">
        <v>1647</v>
      </c>
      <c r="B1651" s="206"/>
      <c r="C1651" s="206"/>
      <c r="D1651" s="206"/>
      <c r="E1651" s="206"/>
      <c r="F1651" s="206" t="s">
        <v>3224</v>
      </c>
      <c r="G1651" s="206" t="s">
        <v>3223</v>
      </c>
      <c r="H1651" s="158" t="s">
        <v>1734</v>
      </c>
      <c r="I1651" s="155" t="s">
        <v>55</v>
      </c>
      <c r="J1651" s="128">
        <v>1019.5</v>
      </c>
      <c r="K1651" s="128">
        <v>114</v>
      </c>
      <c r="L1651" s="128">
        <v>4840</v>
      </c>
      <c r="M1651" s="199">
        <f t="shared" si="27"/>
        <v>551760</v>
      </c>
      <c r="N1651" s="157" t="s">
        <v>1818</v>
      </c>
      <c r="O1651" s="157" t="s">
        <v>1974</v>
      </c>
      <c r="P1651" s="205"/>
      <c r="Q1651" s="205"/>
      <c r="R1651" s="205"/>
      <c r="S1651" s="206"/>
    </row>
    <row r="1652" spans="1:19" ht="29.1" customHeight="1">
      <c r="A1652" s="166">
        <v>1648</v>
      </c>
      <c r="B1652" s="206"/>
      <c r="C1652" s="206"/>
      <c r="D1652" s="206"/>
      <c r="E1652" s="206"/>
      <c r="F1652" s="206" t="s">
        <v>3224</v>
      </c>
      <c r="G1652" s="206" t="s">
        <v>3223</v>
      </c>
      <c r="H1652" s="158">
        <v>2084</v>
      </c>
      <c r="I1652" s="155" t="s">
        <v>119</v>
      </c>
      <c r="J1652" s="128">
        <v>949.6</v>
      </c>
      <c r="K1652" s="128">
        <v>100</v>
      </c>
      <c r="L1652" s="128">
        <v>1650</v>
      </c>
      <c r="M1652" s="199">
        <f t="shared" si="27"/>
        <v>165000</v>
      </c>
      <c r="N1652" s="157" t="s">
        <v>1821</v>
      </c>
      <c r="O1652" s="157">
        <v>0</v>
      </c>
      <c r="P1652" s="205"/>
      <c r="Q1652" s="205"/>
      <c r="R1652" s="205"/>
      <c r="S1652" s="206"/>
    </row>
    <row r="1653" spans="1:19" ht="29.1" customHeight="1">
      <c r="A1653" s="166">
        <v>1649</v>
      </c>
      <c r="B1653" s="206"/>
      <c r="C1653" s="206"/>
      <c r="D1653" s="206"/>
      <c r="E1653" s="206"/>
      <c r="F1653" s="206" t="s">
        <v>3224</v>
      </c>
      <c r="G1653" s="206" t="s">
        <v>3223</v>
      </c>
      <c r="H1653" s="158">
        <v>2085</v>
      </c>
      <c r="I1653" s="155" t="s">
        <v>166</v>
      </c>
      <c r="J1653" s="128">
        <v>1479.8</v>
      </c>
      <c r="K1653" s="128">
        <v>1175</v>
      </c>
      <c r="L1653" s="128">
        <v>1650</v>
      </c>
      <c r="M1653" s="199">
        <f t="shared" si="27"/>
        <v>1938750</v>
      </c>
      <c r="N1653" s="157" t="s">
        <v>1821</v>
      </c>
      <c r="O1653" s="157">
        <v>0</v>
      </c>
      <c r="P1653" s="205"/>
      <c r="Q1653" s="205"/>
      <c r="R1653" s="205"/>
      <c r="S1653" s="206"/>
    </row>
    <row r="1654" spans="1:19" ht="29.1" customHeight="1">
      <c r="A1654" s="166">
        <v>1650</v>
      </c>
      <c r="B1654" s="206"/>
      <c r="C1654" s="206"/>
      <c r="D1654" s="206"/>
      <c r="E1654" s="206"/>
      <c r="F1654" s="206" t="s">
        <v>3224</v>
      </c>
      <c r="G1654" s="206" t="s">
        <v>3223</v>
      </c>
      <c r="H1654" s="158" t="s">
        <v>1735</v>
      </c>
      <c r="I1654" s="155" t="s">
        <v>55</v>
      </c>
      <c r="J1654" s="128">
        <v>3804.2</v>
      </c>
      <c r="K1654" s="128">
        <v>969</v>
      </c>
      <c r="L1654" s="128">
        <v>5170</v>
      </c>
      <c r="M1654" s="199">
        <f t="shared" si="27"/>
        <v>5009730</v>
      </c>
      <c r="N1654" s="157" t="s">
        <v>2813</v>
      </c>
      <c r="O1654" s="157" t="s">
        <v>2836</v>
      </c>
      <c r="P1654" s="205"/>
      <c r="Q1654" s="205"/>
      <c r="R1654" s="205"/>
      <c r="S1654" s="206"/>
    </row>
    <row r="1655" spans="1:19" ht="29.1" customHeight="1">
      <c r="A1655" s="166">
        <v>1651</v>
      </c>
      <c r="B1655" s="206"/>
      <c r="C1655" s="206"/>
      <c r="D1655" s="206"/>
      <c r="E1655" s="206"/>
      <c r="F1655" s="206" t="s">
        <v>3224</v>
      </c>
      <c r="G1655" s="206" t="s">
        <v>3223</v>
      </c>
      <c r="H1655" s="158" t="s">
        <v>1683</v>
      </c>
      <c r="I1655" s="155" t="s">
        <v>55</v>
      </c>
      <c r="J1655" s="128">
        <v>112</v>
      </c>
      <c r="K1655" s="128">
        <v>112</v>
      </c>
      <c r="L1655" s="128">
        <v>1390</v>
      </c>
      <c r="M1655" s="199">
        <f t="shared" si="27"/>
        <v>155680</v>
      </c>
      <c r="N1655" s="157" t="s">
        <v>2815</v>
      </c>
      <c r="O1655" s="157" t="s">
        <v>2816</v>
      </c>
      <c r="P1655" s="205"/>
      <c r="Q1655" s="205"/>
      <c r="R1655" s="205"/>
      <c r="S1655" s="206"/>
    </row>
    <row r="1656" spans="1:19" ht="29.1" customHeight="1">
      <c r="A1656" s="166">
        <v>1652</v>
      </c>
      <c r="B1656" s="206"/>
      <c r="C1656" s="206"/>
      <c r="D1656" s="206"/>
      <c r="E1656" s="206"/>
      <c r="F1656" s="206" t="s">
        <v>3224</v>
      </c>
      <c r="G1656" s="206" t="s">
        <v>3223</v>
      </c>
      <c r="H1656" s="158">
        <v>2086</v>
      </c>
      <c r="I1656" s="155" t="s">
        <v>166</v>
      </c>
      <c r="J1656" s="128">
        <v>395.6</v>
      </c>
      <c r="K1656" s="128">
        <v>34</v>
      </c>
      <c r="L1656" s="128">
        <v>1650</v>
      </c>
      <c r="M1656" s="199">
        <f t="shared" si="27"/>
        <v>56100</v>
      </c>
      <c r="N1656" s="157" t="s">
        <v>1821</v>
      </c>
      <c r="O1656" s="157">
        <v>0</v>
      </c>
      <c r="P1656" s="205"/>
      <c r="Q1656" s="205"/>
      <c r="R1656" s="205"/>
      <c r="S1656" s="206"/>
    </row>
    <row r="1657" spans="1:19" ht="29.1" customHeight="1">
      <c r="A1657" s="166">
        <v>1653</v>
      </c>
      <c r="B1657" s="206"/>
      <c r="C1657" s="206"/>
      <c r="D1657" s="206"/>
      <c r="E1657" s="206"/>
      <c r="F1657" s="206" t="s">
        <v>3224</v>
      </c>
      <c r="G1657" s="206" t="s">
        <v>3223</v>
      </c>
      <c r="H1657" s="158" t="s">
        <v>2978</v>
      </c>
      <c r="I1657" s="155" t="s">
        <v>55</v>
      </c>
      <c r="J1657" s="128">
        <v>5012.2</v>
      </c>
      <c r="K1657" s="128">
        <v>1524</v>
      </c>
      <c r="L1657" s="128">
        <v>5170</v>
      </c>
      <c r="M1657" s="199">
        <f t="shared" si="27"/>
        <v>7879080</v>
      </c>
      <c r="N1657" s="157" t="s">
        <v>1969</v>
      </c>
      <c r="O1657" s="157" t="s">
        <v>2837</v>
      </c>
      <c r="P1657" s="205"/>
      <c r="Q1657" s="205"/>
      <c r="R1657" s="205"/>
      <c r="S1657" s="206"/>
    </row>
    <row r="1658" spans="1:19" ht="29.1" customHeight="1">
      <c r="A1658" s="166">
        <v>1654</v>
      </c>
      <c r="B1658" s="206"/>
      <c r="C1658" s="206"/>
      <c r="D1658" s="206"/>
      <c r="E1658" s="206"/>
      <c r="F1658" s="206" t="s">
        <v>3224</v>
      </c>
      <c r="G1658" s="206" t="s">
        <v>3223</v>
      </c>
      <c r="H1658" s="158" t="s">
        <v>1681</v>
      </c>
      <c r="I1658" s="155" t="s">
        <v>119</v>
      </c>
      <c r="J1658" s="128">
        <v>13</v>
      </c>
      <c r="K1658" s="128">
        <v>13</v>
      </c>
      <c r="L1658" s="128">
        <v>1650</v>
      </c>
      <c r="M1658" s="199">
        <f t="shared" si="27"/>
        <v>21450</v>
      </c>
      <c r="N1658" s="157" t="s">
        <v>3191</v>
      </c>
      <c r="O1658" s="157">
        <v>0</v>
      </c>
      <c r="P1658" s="205"/>
      <c r="Q1658" s="205"/>
      <c r="R1658" s="205"/>
      <c r="S1658" s="206"/>
    </row>
    <row r="1659" spans="1:19" ht="29.1" customHeight="1">
      <c r="A1659" s="166">
        <v>1655</v>
      </c>
      <c r="B1659" s="206"/>
      <c r="C1659" s="206"/>
      <c r="D1659" s="206"/>
      <c r="E1659" s="206"/>
      <c r="F1659" s="206" t="s">
        <v>3224</v>
      </c>
      <c r="G1659" s="206" t="s">
        <v>3223</v>
      </c>
      <c r="H1659" s="158" t="s">
        <v>1677</v>
      </c>
      <c r="I1659" s="155" t="s">
        <v>119</v>
      </c>
      <c r="J1659" s="128">
        <v>512</v>
      </c>
      <c r="K1659" s="128">
        <v>209</v>
      </c>
      <c r="L1659" s="128">
        <v>1650</v>
      </c>
      <c r="M1659" s="199">
        <f t="shared" si="27"/>
        <v>344850</v>
      </c>
      <c r="N1659" s="157" t="s">
        <v>3191</v>
      </c>
      <c r="O1659" s="157">
        <v>0</v>
      </c>
      <c r="P1659" s="205"/>
      <c r="Q1659" s="205"/>
      <c r="R1659" s="205"/>
      <c r="S1659" s="206"/>
    </row>
    <row r="1660" spans="1:19" ht="29.1" customHeight="1">
      <c r="A1660" s="166">
        <v>1656</v>
      </c>
      <c r="B1660" s="206"/>
      <c r="C1660" s="206"/>
      <c r="D1660" s="206"/>
      <c r="E1660" s="206"/>
      <c r="F1660" s="206" t="s">
        <v>3224</v>
      </c>
      <c r="G1660" s="206" t="s">
        <v>3223</v>
      </c>
      <c r="H1660" s="158" t="s">
        <v>3171</v>
      </c>
      <c r="I1660" s="155" t="s">
        <v>119</v>
      </c>
      <c r="J1660" s="128">
        <v>510.8</v>
      </c>
      <c r="K1660" s="128">
        <v>171</v>
      </c>
      <c r="L1660" s="128">
        <v>1650</v>
      </c>
      <c r="M1660" s="199">
        <f t="shared" si="27"/>
        <v>282150</v>
      </c>
      <c r="N1660" s="157" t="s">
        <v>1821</v>
      </c>
      <c r="O1660" s="157">
        <v>0</v>
      </c>
      <c r="P1660" s="205"/>
      <c r="Q1660" s="205"/>
      <c r="R1660" s="205"/>
      <c r="S1660" s="206"/>
    </row>
    <row r="1661" spans="1:19" ht="29.1" customHeight="1">
      <c r="A1661" s="166">
        <v>1657</v>
      </c>
      <c r="B1661" s="206"/>
      <c r="C1661" s="206"/>
      <c r="D1661" s="206"/>
      <c r="E1661" s="206"/>
      <c r="F1661" s="206" t="s">
        <v>3224</v>
      </c>
      <c r="G1661" s="206" t="s">
        <v>3223</v>
      </c>
      <c r="H1661" s="158" t="s">
        <v>2979</v>
      </c>
      <c r="I1661" s="155" t="s">
        <v>55</v>
      </c>
      <c r="J1661" s="128">
        <v>4563.8999999999996</v>
      </c>
      <c r="K1661" s="128">
        <v>1748</v>
      </c>
      <c r="L1661" s="128">
        <v>4840</v>
      </c>
      <c r="M1661" s="199">
        <f t="shared" si="27"/>
        <v>8460320</v>
      </c>
      <c r="N1661" s="157" t="s">
        <v>1866</v>
      </c>
      <c r="O1661" s="157" t="s">
        <v>2821</v>
      </c>
      <c r="P1661" s="205"/>
      <c r="Q1661" s="205"/>
      <c r="R1661" s="205"/>
      <c r="S1661" s="206"/>
    </row>
    <row r="1662" spans="1:19" ht="29.1" customHeight="1">
      <c r="A1662" s="166">
        <v>1658</v>
      </c>
      <c r="B1662" s="206"/>
      <c r="C1662" s="206"/>
      <c r="D1662" s="206"/>
      <c r="E1662" s="206"/>
      <c r="F1662" s="206" t="s">
        <v>3224</v>
      </c>
      <c r="G1662" s="206" t="s">
        <v>3223</v>
      </c>
      <c r="H1662" s="158" t="s">
        <v>1680</v>
      </c>
      <c r="I1662" s="155" t="s">
        <v>54</v>
      </c>
      <c r="J1662" s="128">
        <v>298</v>
      </c>
      <c r="K1662" s="128">
        <v>298</v>
      </c>
      <c r="L1662" s="128">
        <v>4950</v>
      </c>
      <c r="M1662" s="199">
        <f t="shared" si="27"/>
        <v>1475100</v>
      </c>
      <c r="N1662" s="157" t="s">
        <v>2813</v>
      </c>
      <c r="O1662" s="157" t="s">
        <v>2814</v>
      </c>
      <c r="P1662" s="205"/>
      <c r="Q1662" s="205"/>
      <c r="R1662" s="205"/>
      <c r="S1662" s="206"/>
    </row>
    <row r="1663" spans="1:19" ht="29.1" customHeight="1">
      <c r="A1663" s="166">
        <v>1659</v>
      </c>
      <c r="B1663" s="206"/>
      <c r="C1663" s="206"/>
      <c r="D1663" s="206"/>
      <c r="E1663" s="206"/>
      <c r="F1663" s="206" t="s">
        <v>3224</v>
      </c>
      <c r="G1663" s="206" t="s">
        <v>3223</v>
      </c>
      <c r="H1663" s="158" t="s">
        <v>1679</v>
      </c>
      <c r="I1663" s="155" t="s">
        <v>182</v>
      </c>
      <c r="J1663" s="128">
        <v>182</v>
      </c>
      <c r="K1663" s="128">
        <v>182</v>
      </c>
      <c r="L1663" s="128">
        <v>6640</v>
      </c>
      <c r="M1663" s="199">
        <f t="shared" si="27"/>
        <v>1208480</v>
      </c>
      <c r="N1663" s="157" t="s">
        <v>2762</v>
      </c>
      <c r="O1663" s="157" t="s">
        <v>2763</v>
      </c>
      <c r="P1663" s="205"/>
      <c r="Q1663" s="205"/>
      <c r="R1663" s="205"/>
      <c r="S1663" s="206"/>
    </row>
    <row r="1664" spans="1:19" ht="29.1" customHeight="1">
      <c r="A1664" s="166">
        <v>1660</v>
      </c>
      <c r="B1664" s="206"/>
      <c r="C1664" s="206"/>
      <c r="D1664" s="206"/>
      <c r="E1664" s="206"/>
      <c r="F1664" s="206" t="s">
        <v>3224</v>
      </c>
      <c r="G1664" s="206" t="s">
        <v>3223</v>
      </c>
      <c r="H1664" s="158" t="s">
        <v>3172</v>
      </c>
      <c r="I1664" s="155" t="s">
        <v>166</v>
      </c>
      <c r="J1664" s="128">
        <v>289.7</v>
      </c>
      <c r="K1664" s="128">
        <v>44</v>
      </c>
      <c r="L1664" s="128">
        <v>1650</v>
      </c>
      <c r="M1664" s="199">
        <f t="shared" si="27"/>
        <v>72600</v>
      </c>
      <c r="N1664" s="157" t="s">
        <v>1821</v>
      </c>
      <c r="O1664" s="157">
        <v>0</v>
      </c>
      <c r="P1664" s="205"/>
      <c r="Q1664" s="205"/>
      <c r="R1664" s="205"/>
      <c r="S1664" s="206"/>
    </row>
    <row r="1665" spans="1:19" ht="29.1" customHeight="1">
      <c r="A1665" s="166">
        <v>1661</v>
      </c>
      <c r="B1665" s="206"/>
      <c r="C1665" s="206"/>
      <c r="D1665" s="206"/>
      <c r="E1665" s="206"/>
      <c r="F1665" s="206" t="s">
        <v>3224</v>
      </c>
      <c r="G1665" s="206" t="s">
        <v>3223</v>
      </c>
      <c r="H1665" s="158" t="s">
        <v>3173</v>
      </c>
      <c r="I1665" s="155" t="s">
        <v>166</v>
      </c>
      <c r="J1665" s="128">
        <v>2007.5</v>
      </c>
      <c r="K1665" s="128">
        <v>1788</v>
      </c>
      <c r="L1665" s="128">
        <v>1650</v>
      </c>
      <c r="M1665" s="199">
        <f t="shared" si="27"/>
        <v>2950200</v>
      </c>
      <c r="N1665" s="157" t="s">
        <v>1821</v>
      </c>
      <c r="O1665" s="157">
        <v>0</v>
      </c>
      <c r="P1665" s="205"/>
      <c r="Q1665" s="205"/>
      <c r="R1665" s="205"/>
      <c r="S1665" s="206"/>
    </row>
    <row r="1666" spans="1:19" ht="29.1" customHeight="1">
      <c r="A1666" s="166">
        <v>1662</v>
      </c>
      <c r="B1666" s="206"/>
      <c r="C1666" s="206"/>
      <c r="D1666" s="206"/>
      <c r="E1666" s="206"/>
      <c r="F1666" s="206" t="s">
        <v>3224</v>
      </c>
      <c r="G1666" s="206" t="s">
        <v>3223</v>
      </c>
      <c r="H1666" s="158" t="s">
        <v>2981</v>
      </c>
      <c r="I1666" s="155" t="s">
        <v>55</v>
      </c>
      <c r="J1666" s="128">
        <v>1640.8</v>
      </c>
      <c r="K1666" s="128">
        <v>1640.8</v>
      </c>
      <c r="L1666" s="128">
        <v>5170</v>
      </c>
      <c r="M1666" s="199">
        <f t="shared" si="27"/>
        <v>8482936</v>
      </c>
      <c r="N1666" s="157" t="s">
        <v>2696</v>
      </c>
      <c r="O1666" s="157" t="s">
        <v>2838</v>
      </c>
      <c r="P1666" s="205"/>
      <c r="Q1666" s="205"/>
      <c r="R1666" s="205"/>
      <c r="S1666" s="206"/>
    </row>
    <row r="1667" spans="1:19" ht="29.1" customHeight="1">
      <c r="A1667" s="166">
        <v>1663</v>
      </c>
      <c r="B1667" s="206"/>
      <c r="C1667" s="206"/>
      <c r="D1667" s="206"/>
      <c r="E1667" s="206"/>
      <c r="F1667" s="206" t="s">
        <v>3224</v>
      </c>
      <c r="G1667" s="206" t="s">
        <v>3223</v>
      </c>
      <c r="H1667" s="158" t="s">
        <v>1678</v>
      </c>
      <c r="I1667" s="155" t="s">
        <v>182</v>
      </c>
      <c r="J1667" s="128">
        <v>348</v>
      </c>
      <c r="K1667" s="128">
        <v>316</v>
      </c>
      <c r="L1667" s="128">
        <v>6640</v>
      </c>
      <c r="M1667" s="199">
        <f t="shared" si="27"/>
        <v>2098240</v>
      </c>
      <c r="N1667" s="157" t="s">
        <v>2812</v>
      </c>
      <c r="O1667" s="157">
        <v>1155</v>
      </c>
      <c r="P1667" s="205"/>
      <c r="Q1667" s="205"/>
      <c r="R1667" s="205"/>
      <c r="S1667" s="206"/>
    </row>
    <row r="1668" spans="1:19" ht="29.1" customHeight="1">
      <c r="A1668" s="166">
        <v>1664</v>
      </c>
      <c r="B1668" s="206"/>
      <c r="C1668" s="206"/>
      <c r="D1668" s="206"/>
      <c r="E1668" s="206"/>
      <c r="F1668" s="206" t="s">
        <v>3224</v>
      </c>
      <c r="G1668" s="206" t="s">
        <v>3223</v>
      </c>
      <c r="H1668" s="158" t="s">
        <v>1671</v>
      </c>
      <c r="I1668" s="155" t="s">
        <v>55</v>
      </c>
      <c r="J1668" s="128">
        <v>281</v>
      </c>
      <c r="K1668" s="128">
        <v>229</v>
      </c>
      <c r="L1668" s="128">
        <v>5860</v>
      </c>
      <c r="M1668" s="199">
        <f t="shared" si="27"/>
        <v>1341940</v>
      </c>
      <c r="N1668" s="157" t="s">
        <v>1820</v>
      </c>
      <c r="O1668" s="157">
        <v>0</v>
      </c>
      <c r="P1668" s="205"/>
      <c r="Q1668" s="205"/>
      <c r="R1668" s="205"/>
      <c r="S1668" s="206"/>
    </row>
    <row r="1669" spans="1:19" ht="29.1" customHeight="1">
      <c r="A1669" s="166">
        <v>1665</v>
      </c>
      <c r="B1669" s="206"/>
      <c r="C1669" s="206"/>
      <c r="D1669" s="206"/>
      <c r="E1669" s="206"/>
      <c r="F1669" s="206" t="s">
        <v>3224</v>
      </c>
      <c r="G1669" s="206" t="s">
        <v>3223</v>
      </c>
      <c r="H1669" s="158" t="s">
        <v>1691</v>
      </c>
      <c r="I1669" s="155" t="s">
        <v>54</v>
      </c>
      <c r="J1669" s="128">
        <v>3</v>
      </c>
      <c r="K1669" s="128">
        <v>3</v>
      </c>
      <c r="L1669" s="128">
        <v>3720</v>
      </c>
      <c r="M1669" s="199">
        <f t="shared" si="27"/>
        <v>11160</v>
      </c>
      <c r="N1669" s="157" t="s">
        <v>2007</v>
      </c>
      <c r="O1669" s="157" t="s">
        <v>2822</v>
      </c>
      <c r="P1669" s="205"/>
      <c r="Q1669" s="205"/>
      <c r="R1669" s="205"/>
      <c r="S1669" s="206"/>
    </row>
    <row r="1670" spans="1:19" ht="29.1" customHeight="1">
      <c r="A1670" s="166">
        <v>1666</v>
      </c>
      <c r="B1670" s="206"/>
      <c r="C1670" s="206"/>
      <c r="D1670" s="206"/>
      <c r="E1670" s="206"/>
      <c r="F1670" s="206" t="s">
        <v>3224</v>
      </c>
      <c r="G1670" s="206" t="s">
        <v>3223</v>
      </c>
      <c r="H1670" s="158" t="s">
        <v>2980</v>
      </c>
      <c r="I1670" s="155" t="s">
        <v>55</v>
      </c>
      <c r="J1670" s="128">
        <v>3336.4</v>
      </c>
      <c r="K1670" s="128">
        <v>72</v>
      </c>
      <c r="L1670" s="128">
        <v>5170</v>
      </c>
      <c r="M1670" s="199">
        <f t="shared" si="27"/>
        <v>372240</v>
      </c>
      <c r="N1670" s="157" t="s">
        <v>1936</v>
      </c>
      <c r="O1670" s="157" t="s">
        <v>2804</v>
      </c>
      <c r="P1670" s="205"/>
      <c r="Q1670" s="205"/>
      <c r="R1670" s="205"/>
      <c r="S1670" s="206"/>
    </row>
    <row r="1671" spans="1:19" ht="29.1" customHeight="1">
      <c r="A1671" s="166">
        <v>1667</v>
      </c>
      <c r="B1671" s="206"/>
      <c r="C1671" s="206"/>
      <c r="D1671" s="206"/>
      <c r="E1671" s="206"/>
      <c r="F1671" s="206" t="s">
        <v>3224</v>
      </c>
      <c r="G1671" s="206" t="s">
        <v>3223</v>
      </c>
      <c r="H1671" s="158" t="s">
        <v>1675</v>
      </c>
      <c r="I1671" s="155" t="s">
        <v>55</v>
      </c>
      <c r="J1671" s="128">
        <v>93</v>
      </c>
      <c r="K1671" s="128">
        <v>69</v>
      </c>
      <c r="L1671" s="128">
        <v>1130</v>
      </c>
      <c r="M1671" s="199">
        <f t="shared" si="27"/>
        <v>77970</v>
      </c>
      <c r="N1671" s="157" t="s">
        <v>1820</v>
      </c>
      <c r="O1671" s="157">
        <v>0</v>
      </c>
      <c r="P1671" s="205"/>
      <c r="Q1671" s="205"/>
      <c r="R1671" s="205"/>
      <c r="S1671" s="206"/>
    </row>
    <row r="1672" spans="1:19" ht="29.1" customHeight="1">
      <c r="A1672" s="166">
        <v>1668</v>
      </c>
      <c r="B1672" s="206"/>
      <c r="C1672" s="206"/>
      <c r="D1672" s="206"/>
      <c r="E1672" s="206"/>
      <c r="F1672" s="206" t="s">
        <v>3224</v>
      </c>
      <c r="G1672" s="206" t="s">
        <v>3223</v>
      </c>
      <c r="H1672" s="158" t="s">
        <v>1673</v>
      </c>
      <c r="I1672" s="155" t="s">
        <v>55</v>
      </c>
      <c r="J1672" s="128">
        <v>111</v>
      </c>
      <c r="K1672" s="128">
        <v>5</v>
      </c>
      <c r="L1672" s="128">
        <v>4250</v>
      </c>
      <c r="M1672" s="199">
        <f t="shared" si="27"/>
        <v>21250</v>
      </c>
      <c r="N1672" s="157" t="s">
        <v>1820</v>
      </c>
      <c r="O1672" s="157">
        <v>0</v>
      </c>
      <c r="P1672" s="205"/>
      <c r="Q1672" s="205"/>
      <c r="R1672" s="205"/>
      <c r="S1672" s="206"/>
    </row>
    <row r="1673" spans="1:19" ht="29.1" customHeight="1">
      <c r="A1673" s="166">
        <v>1669</v>
      </c>
      <c r="B1673" s="206"/>
      <c r="C1673" s="206"/>
      <c r="D1673" s="206"/>
      <c r="E1673" s="206"/>
      <c r="F1673" s="206" t="s">
        <v>3224</v>
      </c>
      <c r="G1673" s="206" t="s">
        <v>3223</v>
      </c>
      <c r="H1673" s="158" t="s">
        <v>1672</v>
      </c>
      <c r="I1673" s="155" t="s">
        <v>55</v>
      </c>
      <c r="J1673" s="128">
        <v>8</v>
      </c>
      <c r="K1673" s="128">
        <v>8</v>
      </c>
      <c r="L1673" s="128">
        <v>4440</v>
      </c>
      <c r="M1673" s="199">
        <f t="shared" si="27"/>
        <v>35520</v>
      </c>
      <c r="N1673" s="157" t="s">
        <v>1820</v>
      </c>
      <c r="O1673" s="157">
        <v>0</v>
      </c>
      <c r="P1673" s="205"/>
      <c r="Q1673" s="205"/>
      <c r="R1673" s="205"/>
      <c r="S1673" s="206"/>
    </row>
    <row r="1674" spans="1:19" ht="29.1" customHeight="1">
      <c r="A1674" s="166">
        <v>1670</v>
      </c>
      <c r="B1674" s="206"/>
      <c r="C1674" s="206"/>
      <c r="D1674" s="206"/>
      <c r="E1674" s="206"/>
      <c r="F1674" s="206" t="s">
        <v>3224</v>
      </c>
      <c r="G1674" s="206" t="s">
        <v>3223</v>
      </c>
      <c r="H1674" s="158" t="s">
        <v>1676</v>
      </c>
      <c r="I1674" s="155" t="s">
        <v>55</v>
      </c>
      <c r="J1674" s="128">
        <v>5</v>
      </c>
      <c r="K1674" s="128">
        <v>5</v>
      </c>
      <c r="L1674" s="128">
        <v>1500</v>
      </c>
      <c r="M1674" s="199">
        <f t="shared" si="27"/>
        <v>7500</v>
      </c>
      <c r="N1674" s="157" t="s">
        <v>1820</v>
      </c>
      <c r="O1674" s="157">
        <v>0</v>
      </c>
      <c r="P1674" s="205"/>
      <c r="Q1674" s="205"/>
      <c r="R1674" s="205"/>
      <c r="S1674" s="206"/>
    </row>
    <row r="1675" spans="1:19" ht="29.1" customHeight="1">
      <c r="A1675" s="166">
        <v>1671</v>
      </c>
      <c r="B1675" s="206"/>
      <c r="C1675" s="206"/>
      <c r="D1675" s="206"/>
      <c r="E1675" s="206"/>
      <c r="F1675" s="206" t="s">
        <v>3224</v>
      </c>
      <c r="G1675" s="206" t="s">
        <v>3223</v>
      </c>
      <c r="H1675" s="158" t="s">
        <v>1715</v>
      </c>
      <c r="I1675" s="155" t="s">
        <v>736</v>
      </c>
      <c r="J1675" s="128">
        <v>656</v>
      </c>
      <c r="K1675" s="128">
        <v>214</v>
      </c>
      <c r="L1675" s="128">
        <v>5740</v>
      </c>
      <c r="M1675" s="199">
        <f t="shared" si="27"/>
        <v>1228360</v>
      </c>
      <c r="N1675" s="157" t="s">
        <v>1820</v>
      </c>
      <c r="O1675" s="157">
        <v>0</v>
      </c>
      <c r="P1675" s="205"/>
      <c r="Q1675" s="205"/>
      <c r="R1675" s="205"/>
      <c r="S1675" s="206"/>
    </row>
    <row r="1676" spans="1:19" ht="29.1" customHeight="1">
      <c r="A1676" s="166">
        <v>1672</v>
      </c>
      <c r="B1676" s="206"/>
      <c r="C1676" s="206"/>
      <c r="D1676" s="206"/>
      <c r="E1676" s="206"/>
      <c r="F1676" s="206" t="s">
        <v>3224</v>
      </c>
      <c r="G1676" s="206" t="s">
        <v>3223</v>
      </c>
      <c r="H1676" s="158" t="s">
        <v>1690</v>
      </c>
      <c r="I1676" s="155" t="s">
        <v>54</v>
      </c>
      <c r="J1676" s="128">
        <v>19</v>
      </c>
      <c r="K1676" s="128">
        <v>19</v>
      </c>
      <c r="L1676" s="128">
        <v>907</v>
      </c>
      <c r="M1676" s="199">
        <f t="shared" si="27"/>
        <v>17233</v>
      </c>
      <c r="N1676" s="157" t="s">
        <v>2007</v>
      </c>
      <c r="O1676" s="157" t="s">
        <v>2822</v>
      </c>
      <c r="P1676" s="205"/>
      <c r="Q1676" s="205"/>
      <c r="R1676" s="205"/>
      <c r="S1676" s="206"/>
    </row>
    <row r="1677" spans="1:19" ht="29.1" customHeight="1">
      <c r="A1677" s="166">
        <v>1673</v>
      </c>
      <c r="B1677" s="206"/>
      <c r="C1677" s="206"/>
      <c r="D1677" s="206"/>
      <c r="E1677" s="206"/>
      <c r="F1677" s="206" t="s">
        <v>3224</v>
      </c>
      <c r="G1677" s="206" t="s">
        <v>3223</v>
      </c>
      <c r="H1677" s="158" t="s">
        <v>1727</v>
      </c>
      <c r="I1677" s="155" t="s">
        <v>119</v>
      </c>
      <c r="J1677" s="128">
        <v>562</v>
      </c>
      <c r="K1677" s="128">
        <v>373</v>
      </c>
      <c r="L1677" s="128">
        <v>1650</v>
      </c>
      <c r="M1677" s="199">
        <f t="shared" si="27"/>
        <v>615450</v>
      </c>
      <c r="N1677" s="157" t="s">
        <v>1821</v>
      </c>
      <c r="O1677" s="157">
        <v>0</v>
      </c>
      <c r="P1677" s="205"/>
      <c r="Q1677" s="205"/>
      <c r="R1677" s="205"/>
      <c r="S1677" s="206"/>
    </row>
    <row r="1678" spans="1:19" ht="29.1" customHeight="1">
      <c r="A1678" s="166">
        <v>1674</v>
      </c>
      <c r="B1678" s="206"/>
      <c r="C1678" s="206"/>
      <c r="D1678" s="206"/>
      <c r="E1678" s="206"/>
      <c r="F1678" s="206" t="s">
        <v>3224</v>
      </c>
      <c r="G1678" s="206" t="s">
        <v>3223</v>
      </c>
      <c r="H1678" s="158" t="s">
        <v>1674</v>
      </c>
      <c r="I1678" s="155" t="s">
        <v>119</v>
      </c>
      <c r="J1678" s="128">
        <v>92</v>
      </c>
      <c r="K1678" s="128">
        <v>75</v>
      </c>
      <c r="L1678" s="128">
        <v>1650</v>
      </c>
      <c r="M1678" s="199">
        <f t="shared" si="27"/>
        <v>123750</v>
      </c>
      <c r="N1678" s="157" t="s">
        <v>1820</v>
      </c>
      <c r="O1678" s="157">
        <v>0</v>
      </c>
      <c r="P1678" s="205"/>
      <c r="Q1678" s="205"/>
      <c r="R1678" s="205"/>
      <c r="S1678" s="206"/>
    </row>
    <row r="1679" spans="1:19" ht="29.1" customHeight="1">
      <c r="A1679" s="166">
        <v>1675</v>
      </c>
      <c r="B1679" s="206"/>
      <c r="C1679" s="206"/>
      <c r="D1679" s="206"/>
      <c r="E1679" s="206"/>
      <c r="F1679" s="206" t="s">
        <v>3224</v>
      </c>
      <c r="G1679" s="206" t="s">
        <v>3223</v>
      </c>
      <c r="H1679" s="158" t="s">
        <v>1692</v>
      </c>
      <c r="I1679" s="155" t="s">
        <v>55</v>
      </c>
      <c r="J1679" s="128">
        <v>95</v>
      </c>
      <c r="K1679" s="128">
        <v>90</v>
      </c>
      <c r="L1679" s="128">
        <v>3710</v>
      </c>
      <c r="M1679" s="199">
        <f t="shared" si="27"/>
        <v>333900</v>
      </c>
      <c r="N1679" s="157" t="s">
        <v>1820</v>
      </c>
      <c r="O1679" s="157">
        <v>0</v>
      </c>
      <c r="P1679" s="205"/>
      <c r="Q1679" s="205"/>
      <c r="R1679" s="205"/>
      <c r="S1679" s="206"/>
    </row>
    <row r="1680" spans="1:19" ht="29.1" customHeight="1">
      <c r="A1680" s="166">
        <v>1676</v>
      </c>
      <c r="B1680" s="206"/>
      <c r="C1680" s="206"/>
      <c r="D1680" s="206"/>
      <c r="E1680" s="206"/>
      <c r="F1680" s="206" t="s">
        <v>3224</v>
      </c>
      <c r="G1680" s="206" t="s">
        <v>3223</v>
      </c>
      <c r="H1680" s="158" t="s">
        <v>1693</v>
      </c>
      <c r="I1680" s="155" t="s">
        <v>55</v>
      </c>
      <c r="J1680" s="128">
        <v>15</v>
      </c>
      <c r="K1680" s="128">
        <v>15</v>
      </c>
      <c r="L1680" s="128">
        <v>3710</v>
      </c>
      <c r="M1680" s="199">
        <f t="shared" si="27"/>
        <v>55650</v>
      </c>
      <c r="N1680" s="157" t="s">
        <v>1820</v>
      </c>
      <c r="O1680" s="157">
        <v>0</v>
      </c>
      <c r="P1680" s="205"/>
      <c r="Q1680" s="205"/>
      <c r="R1680" s="205"/>
      <c r="S1680" s="206"/>
    </row>
    <row r="1681" spans="1:19" ht="29.1" customHeight="1">
      <c r="A1681" s="166">
        <v>1677</v>
      </c>
      <c r="B1681" s="206"/>
      <c r="C1681" s="206"/>
      <c r="D1681" s="206"/>
      <c r="E1681" s="206"/>
      <c r="F1681" s="206" t="s">
        <v>3224</v>
      </c>
      <c r="G1681" s="206" t="s">
        <v>3223</v>
      </c>
      <c r="H1681" s="158" t="s">
        <v>1666</v>
      </c>
      <c r="I1681" s="155" t="s">
        <v>55</v>
      </c>
      <c r="J1681" s="128">
        <v>30</v>
      </c>
      <c r="K1681" s="128">
        <v>30</v>
      </c>
      <c r="L1681" s="128">
        <v>4670</v>
      </c>
      <c r="M1681" s="199">
        <f t="shared" si="27"/>
        <v>140100</v>
      </c>
      <c r="N1681" s="157" t="s">
        <v>1820</v>
      </c>
      <c r="O1681" s="157">
        <v>0</v>
      </c>
      <c r="P1681" s="205"/>
      <c r="Q1681" s="205"/>
      <c r="R1681" s="205"/>
      <c r="S1681" s="206"/>
    </row>
    <row r="1682" spans="1:19" ht="29.1" customHeight="1">
      <c r="A1682" s="166">
        <v>1678</v>
      </c>
      <c r="B1682" s="206"/>
      <c r="C1682" s="206"/>
      <c r="D1682" s="206"/>
      <c r="E1682" s="206"/>
      <c r="F1682" s="206" t="s">
        <v>3224</v>
      </c>
      <c r="G1682" s="206" t="s">
        <v>3223</v>
      </c>
      <c r="H1682" s="158" t="s">
        <v>1669</v>
      </c>
      <c r="I1682" s="155" t="s">
        <v>182</v>
      </c>
      <c r="J1682" s="128">
        <v>32</v>
      </c>
      <c r="K1682" s="128">
        <v>4</v>
      </c>
      <c r="L1682" s="128">
        <v>1840</v>
      </c>
      <c r="M1682" s="199">
        <f t="shared" si="27"/>
        <v>7360</v>
      </c>
      <c r="N1682" s="157" t="s">
        <v>3191</v>
      </c>
      <c r="O1682" s="157">
        <v>0</v>
      </c>
      <c r="P1682" s="205"/>
      <c r="Q1682" s="205"/>
      <c r="R1682" s="205"/>
      <c r="S1682" s="206"/>
    </row>
    <row r="1683" spans="1:19" ht="29.1" customHeight="1">
      <c r="A1683" s="166">
        <v>1679</v>
      </c>
      <c r="B1683" s="206"/>
      <c r="C1683" s="206"/>
      <c r="D1683" s="206"/>
      <c r="E1683" s="206"/>
      <c r="F1683" s="206" t="s">
        <v>3224</v>
      </c>
      <c r="G1683" s="206" t="s">
        <v>3223</v>
      </c>
      <c r="H1683" s="158" t="s">
        <v>1668</v>
      </c>
      <c r="I1683" s="155" t="s">
        <v>182</v>
      </c>
      <c r="J1683" s="128">
        <v>73</v>
      </c>
      <c r="K1683" s="128">
        <v>56</v>
      </c>
      <c r="L1683" s="128">
        <v>6770</v>
      </c>
      <c r="M1683" s="199">
        <f t="shared" si="27"/>
        <v>379120</v>
      </c>
      <c r="N1683" s="157" t="s">
        <v>2811</v>
      </c>
      <c r="O1683" s="157">
        <v>1155</v>
      </c>
      <c r="P1683" s="205"/>
      <c r="Q1683" s="205"/>
      <c r="R1683" s="205"/>
      <c r="S1683" s="206"/>
    </row>
    <row r="1684" spans="1:19" ht="29.1" customHeight="1">
      <c r="A1684" s="166">
        <v>1680</v>
      </c>
      <c r="B1684" s="206"/>
      <c r="C1684" s="206"/>
      <c r="D1684" s="206"/>
      <c r="E1684" s="206"/>
      <c r="F1684" s="206" t="s">
        <v>3224</v>
      </c>
      <c r="G1684" s="206" t="s">
        <v>3223</v>
      </c>
      <c r="H1684" s="158" t="s">
        <v>1667</v>
      </c>
      <c r="I1684" s="155" t="s">
        <v>182</v>
      </c>
      <c r="J1684" s="128">
        <v>251</v>
      </c>
      <c r="K1684" s="128">
        <v>35</v>
      </c>
      <c r="L1684" s="128">
        <v>6690</v>
      </c>
      <c r="M1684" s="199">
        <f t="shared" si="27"/>
        <v>234150</v>
      </c>
      <c r="N1684" s="157" t="s">
        <v>2811</v>
      </c>
      <c r="O1684" s="157">
        <v>1155</v>
      </c>
      <c r="P1684" s="205"/>
      <c r="Q1684" s="205"/>
      <c r="R1684" s="205"/>
      <c r="S1684" s="206"/>
    </row>
    <row r="1685" spans="1:19" ht="29.1" customHeight="1">
      <c r="A1685" s="166">
        <v>1681</v>
      </c>
      <c r="B1685" s="206"/>
      <c r="C1685" s="206"/>
      <c r="D1685" s="206"/>
      <c r="E1685" s="206"/>
      <c r="F1685" s="206" t="s">
        <v>3224</v>
      </c>
      <c r="G1685" s="206" t="s">
        <v>3223</v>
      </c>
      <c r="H1685" s="158" t="s">
        <v>1670</v>
      </c>
      <c r="I1685" s="155" t="s">
        <v>55</v>
      </c>
      <c r="J1685" s="128">
        <v>20</v>
      </c>
      <c r="K1685" s="128">
        <v>8</v>
      </c>
      <c r="L1685" s="128">
        <v>4670</v>
      </c>
      <c r="M1685" s="199">
        <f t="shared" si="27"/>
        <v>37360</v>
      </c>
      <c r="N1685" s="157" t="s">
        <v>1820</v>
      </c>
      <c r="O1685" s="157">
        <v>0</v>
      </c>
      <c r="P1685" s="205"/>
      <c r="Q1685" s="205"/>
      <c r="R1685" s="205"/>
      <c r="S1685" s="206"/>
    </row>
    <row r="1686" spans="1:19" ht="29.1" customHeight="1">
      <c r="A1686" s="166">
        <v>1682</v>
      </c>
      <c r="B1686" s="206"/>
      <c r="C1686" s="206"/>
      <c r="D1686" s="206"/>
      <c r="E1686" s="206"/>
      <c r="F1686" s="206" t="s">
        <v>3224</v>
      </c>
      <c r="G1686" s="206" t="s">
        <v>3223</v>
      </c>
      <c r="H1686" s="158" t="s">
        <v>1665</v>
      </c>
      <c r="I1686" s="155" t="s">
        <v>55</v>
      </c>
      <c r="J1686" s="128">
        <v>119</v>
      </c>
      <c r="K1686" s="128">
        <v>27</v>
      </c>
      <c r="L1686" s="128">
        <v>4280</v>
      </c>
      <c r="M1686" s="199">
        <f t="shared" si="27"/>
        <v>115560</v>
      </c>
      <c r="N1686" s="157" t="s">
        <v>1820</v>
      </c>
      <c r="O1686" s="157">
        <v>0</v>
      </c>
      <c r="P1686" s="205"/>
      <c r="Q1686" s="205"/>
      <c r="R1686" s="205"/>
      <c r="S1686" s="206"/>
    </row>
    <row r="1687" spans="1:19" ht="29.1" customHeight="1">
      <c r="A1687" s="166">
        <v>1683</v>
      </c>
      <c r="B1687" s="206"/>
      <c r="C1687" s="206"/>
      <c r="D1687" s="206"/>
      <c r="E1687" s="206"/>
      <c r="F1687" s="206" t="s">
        <v>3224</v>
      </c>
      <c r="G1687" s="206" t="s">
        <v>3223</v>
      </c>
      <c r="H1687" s="158" t="s">
        <v>2982</v>
      </c>
      <c r="I1687" s="155" t="s">
        <v>55</v>
      </c>
      <c r="J1687" s="128">
        <v>7189</v>
      </c>
      <c r="K1687" s="128">
        <v>2527</v>
      </c>
      <c r="L1687" s="128">
        <v>4700</v>
      </c>
      <c r="M1687" s="199">
        <f t="shared" si="27"/>
        <v>11876900</v>
      </c>
      <c r="N1687" s="157" t="s">
        <v>2711</v>
      </c>
      <c r="O1687" s="157" t="s">
        <v>2842</v>
      </c>
      <c r="P1687" s="205"/>
      <c r="Q1687" s="205"/>
      <c r="R1687" s="205"/>
      <c r="S1687" s="206"/>
    </row>
    <row r="1688" spans="1:19" ht="29.1" customHeight="1">
      <c r="A1688" s="166">
        <v>1684</v>
      </c>
      <c r="B1688" s="206"/>
      <c r="C1688" s="206"/>
      <c r="D1688" s="206"/>
      <c r="E1688" s="206"/>
      <c r="F1688" s="206" t="s">
        <v>3224</v>
      </c>
      <c r="G1688" s="206" t="s">
        <v>3223</v>
      </c>
      <c r="H1688" s="158" t="s">
        <v>3000</v>
      </c>
      <c r="I1688" s="155" t="s">
        <v>166</v>
      </c>
      <c r="J1688" s="128">
        <v>3219.8</v>
      </c>
      <c r="K1688" s="128">
        <v>2133</v>
      </c>
      <c r="L1688" s="128">
        <v>1650</v>
      </c>
      <c r="M1688" s="199">
        <f t="shared" si="27"/>
        <v>3519450</v>
      </c>
      <c r="N1688" s="157" t="s">
        <v>1821</v>
      </c>
      <c r="O1688" s="157">
        <v>0</v>
      </c>
      <c r="P1688" s="205"/>
      <c r="Q1688" s="205"/>
      <c r="R1688" s="205"/>
      <c r="S1688" s="206"/>
    </row>
    <row r="1689" spans="1:19" ht="29.1" customHeight="1">
      <c r="A1689" s="166">
        <v>1685</v>
      </c>
      <c r="B1689" s="206"/>
      <c r="C1689" s="206"/>
      <c r="D1689" s="206"/>
      <c r="E1689" s="206"/>
      <c r="F1689" s="206" t="s">
        <v>3224</v>
      </c>
      <c r="G1689" s="206" t="s">
        <v>3223</v>
      </c>
      <c r="H1689" s="158" t="s">
        <v>3001</v>
      </c>
      <c r="I1689" s="155" t="s">
        <v>166</v>
      </c>
      <c r="J1689" s="128">
        <v>392.9</v>
      </c>
      <c r="K1689" s="128">
        <v>67</v>
      </c>
      <c r="L1689" s="128">
        <v>1650</v>
      </c>
      <c r="M1689" s="199">
        <f t="shared" si="27"/>
        <v>110550</v>
      </c>
      <c r="N1689" s="157" t="s">
        <v>1821</v>
      </c>
      <c r="O1689" s="157">
        <v>0</v>
      </c>
      <c r="P1689" s="205"/>
      <c r="Q1689" s="205"/>
      <c r="R1689" s="205"/>
      <c r="S1689" s="206"/>
    </row>
    <row r="1690" spans="1:19" ht="29.1" customHeight="1">
      <c r="A1690" s="166">
        <v>1686</v>
      </c>
      <c r="B1690" s="206"/>
      <c r="C1690" s="206"/>
      <c r="D1690" s="206"/>
      <c r="E1690" s="206"/>
      <c r="F1690" s="206" t="s">
        <v>3224</v>
      </c>
      <c r="G1690" s="206" t="s">
        <v>3223</v>
      </c>
      <c r="H1690" s="158" t="s">
        <v>2983</v>
      </c>
      <c r="I1690" s="155" t="s">
        <v>55</v>
      </c>
      <c r="J1690" s="128">
        <v>3568.4</v>
      </c>
      <c r="K1690" s="128">
        <v>1067</v>
      </c>
      <c r="L1690" s="128">
        <v>4840</v>
      </c>
      <c r="M1690" s="199">
        <f t="shared" si="27"/>
        <v>5164280</v>
      </c>
      <c r="N1690" s="157" t="s">
        <v>2121</v>
      </c>
      <c r="O1690" s="157" t="s">
        <v>2844</v>
      </c>
      <c r="P1690" s="205"/>
      <c r="Q1690" s="205"/>
      <c r="R1690" s="205"/>
      <c r="S1690" s="206"/>
    </row>
    <row r="1691" spans="1:19" ht="29.1" customHeight="1">
      <c r="A1691" s="166">
        <v>1687</v>
      </c>
      <c r="B1691" s="206"/>
      <c r="C1691" s="206"/>
      <c r="D1691" s="206"/>
      <c r="E1691" s="206"/>
      <c r="F1691" s="206" t="s">
        <v>3224</v>
      </c>
      <c r="G1691" s="206" t="s">
        <v>3223</v>
      </c>
      <c r="H1691" s="158" t="s">
        <v>2984</v>
      </c>
      <c r="I1691" s="155" t="s">
        <v>55</v>
      </c>
      <c r="J1691" s="128">
        <v>1669.7</v>
      </c>
      <c r="K1691" s="128">
        <v>1669.7</v>
      </c>
      <c r="L1691" s="128">
        <v>5170</v>
      </c>
      <c r="M1691" s="199">
        <f t="shared" si="27"/>
        <v>8632349</v>
      </c>
      <c r="N1691" s="157" t="s">
        <v>2121</v>
      </c>
      <c r="O1691" s="157" t="s">
        <v>2845</v>
      </c>
      <c r="P1691" s="205"/>
      <c r="Q1691" s="205"/>
      <c r="R1691" s="205"/>
      <c r="S1691" s="206"/>
    </row>
    <row r="1692" spans="1:19" ht="29.1" customHeight="1">
      <c r="A1692" s="166">
        <v>1688</v>
      </c>
      <c r="B1692" s="206"/>
      <c r="C1692" s="206"/>
      <c r="D1692" s="206"/>
      <c r="E1692" s="206"/>
      <c r="F1692" s="206" t="s">
        <v>3224</v>
      </c>
      <c r="G1692" s="206" t="s">
        <v>3223</v>
      </c>
      <c r="H1692" s="158" t="s">
        <v>3003</v>
      </c>
      <c r="I1692" s="155" t="s">
        <v>119</v>
      </c>
      <c r="J1692" s="128">
        <v>1224.4000000000001</v>
      </c>
      <c r="K1692" s="128">
        <v>229</v>
      </c>
      <c r="L1692" s="128">
        <v>1650</v>
      </c>
      <c r="M1692" s="199">
        <f t="shared" si="27"/>
        <v>377850</v>
      </c>
      <c r="N1692" s="157" t="s">
        <v>1821</v>
      </c>
      <c r="O1692" s="157">
        <v>0</v>
      </c>
      <c r="P1692" s="205"/>
      <c r="Q1692" s="205"/>
      <c r="R1692" s="205"/>
      <c r="S1692" s="206"/>
    </row>
    <row r="1693" spans="1:19" ht="29.1" customHeight="1">
      <c r="A1693" s="166">
        <v>1689</v>
      </c>
      <c r="B1693" s="206"/>
      <c r="C1693" s="206"/>
      <c r="D1693" s="206"/>
      <c r="E1693" s="206"/>
      <c r="F1693" s="206" t="s">
        <v>3224</v>
      </c>
      <c r="G1693" s="206" t="s">
        <v>3223</v>
      </c>
      <c r="H1693" s="158" t="s">
        <v>3004</v>
      </c>
      <c r="I1693" s="155" t="s">
        <v>166</v>
      </c>
      <c r="J1693" s="128">
        <v>1278.2</v>
      </c>
      <c r="K1693" s="128">
        <v>154</v>
      </c>
      <c r="L1693" s="128">
        <v>1650</v>
      </c>
      <c r="M1693" s="199">
        <f t="shared" si="27"/>
        <v>254100</v>
      </c>
      <c r="N1693" s="157" t="s">
        <v>1821</v>
      </c>
      <c r="O1693" s="157">
        <v>0</v>
      </c>
      <c r="P1693" s="205"/>
      <c r="Q1693" s="205"/>
      <c r="R1693" s="205"/>
      <c r="S1693" s="206"/>
    </row>
    <row r="1694" spans="1:19" ht="29.1" customHeight="1">
      <c r="A1694" s="166">
        <v>1690</v>
      </c>
      <c r="B1694" s="206"/>
      <c r="C1694" s="206"/>
      <c r="D1694" s="206"/>
      <c r="E1694" s="206"/>
      <c r="F1694" s="206" t="s">
        <v>3224</v>
      </c>
      <c r="G1694" s="206" t="s">
        <v>3223</v>
      </c>
      <c r="H1694" s="158" t="s">
        <v>2985</v>
      </c>
      <c r="I1694" s="155" t="s">
        <v>55</v>
      </c>
      <c r="J1694" s="128">
        <v>3754.1</v>
      </c>
      <c r="K1694" s="128">
        <v>87</v>
      </c>
      <c r="L1694" s="128">
        <v>4840</v>
      </c>
      <c r="M1694" s="199">
        <f t="shared" si="27"/>
        <v>421080</v>
      </c>
      <c r="N1694" s="157" t="s">
        <v>2847</v>
      </c>
      <c r="O1694" s="157" t="s">
        <v>2848</v>
      </c>
      <c r="P1694" s="205"/>
      <c r="Q1694" s="205"/>
      <c r="R1694" s="205"/>
      <c r="S1694" s="206"/>
    </row>
    <row r="1695" spans="1:19" ht="29.1" customHeight="1">
      <c r="A1695" s="166">
        <v>1691</v>
      </c>
      <c r="B1695" s="206"/>
      <c r="C1695" s="206"/>
      <c r="D1695" s="206"/>
      <c r="E1695" s="206"/>
      <c r="F1695" s="206" t="s">
        <v>3224</v>
      </c>
      <c r="G1695" s="206" t="s">
        <v>3223</v>
      </c>
      <c r="H1695" s="158" t="s">
        <v>2986</v>
      </c>
      <c r="I1695" s="155" t="s">
        <v>55</v>
      </c>
      <c r="J1695" s="128">
        <v>2785</v>
      </c>
      <c r="K1695" s="128">
        <v>2619</v>
      </c>
      <c r="L1695" s="128">
        <v>5170</v>
      </c>
      <c r="M1695" s="199">
        <f t="shared" si="27"/>
        <v>13540230</v>
      </c>
      <c r="N1695" s="157" t="s">
        <v>2718</v>
      </c>
      <c r="O1695" s="157" t="s">
        <v>2719</v>
      </c>
      <c r="P1695" s="205"/>
      <c r="Q1695" s="205"/>
      <c r="R1695" s="205"/>
      <c r="S1695" s="206"/>
    </row>
    <row r="1696" spans="1:19" ht="29.1" customHeight="1">
      <c r="A1696" s="166">
        <v>1692</v>
      </c>
      <c r="B1696" s="206"/>
      <c r="C1696" s="206"/>
      <c r="D1696" s="206"/>
      <c r="E1696" s="206"/>
      <c r="F1696" s="206" t="s">
        <v>3224</v>
      </c>
      <c r="G1696" s="206" t="s">
        <v>3223</v>
      </c>
      <c r="H1696" s="158" t="s">
        <v>3006</v>
      </c>
      <c r="I1696" s="155" t="s">
        <v>166</v>
      </c>
      <c r="J1696" s="128">
        <v>447.5</v>
      </c>
      <c r="K1696" s="128">
        <v>447.5</v>
      </c>
      <c r="L1696" s="128">
        <v>1650</v>
      </c>
      <c r="M1696" s="199">
        <f t="shared" si="27"/>
        <v>738375</v>
      </c>
      <c r="N1696" s="157" t="s">
        <v>1821</v>
      </c>
      <c r="O1696" s="157">
        <v>0</v>
      </c>
      <c r="P1696" s="205"/>
      <c r="Q1696" s="205"/>
      <c r="R1696" s="205"/>
      <c r="S1696" s="206"/>
    </row>
    <row r="1697" spans="1:19" ht="29.1" customHeight="1">
      <c r="A1697" s="166">
        <v>1693</v>
      </c>
      <c r="B1697" s="206"/>
      <c r="C1697" s="206"/>
      <c r="D1697" s="206"/>
      <c r="E1697" s="206"/>
      <c r="F1697" s="206" t="s">
        <v>3224</v>
      </c>
      <c r="G1697" s="206" t="s">
        <v>3223</v>
      </c>
      <c r="H1697" s="158" t="s">
        <v>3005</v>
      </c>
      <c r="I1697" s="155" t="s">
        <v>166</v>
      </c>
      <c r="J1697" s="128">
        <v>609.5</v>
      </c>
      <c r="K1697" s="128">
        <v>48</v>
      </c>
      <c r="L1697" s="128">
        <v>1650</v>
      </c>
      <c r="M1697" s="199">
        <f t="shared" si="27"/>
        <v>79200</v>
      </c>
      <c r="N1697" s="157" t="s">
        <v>1821</v>
      </c>
      <c r="O1697" s="157">
        <v>0</v>
      </c>
      <c r="P1697" s="205"/>
      <c r="Q1697" s="205"/>
      <c r="R1697" s="205"/>
      <c r="S1697" s="206"/>
    </row>
    <row r="1698" spans="1:19" ht="29.1" customHeight="1">
      <c r="A1698" s="166">
        <v>1694</v>
      </c>
      <c r="B1698" s="206"/>
      <c r="C1698" s="206"/>
      <c r="D1698" s="206"/>
      <c r="E1698" s="206"/>
      <c r="F1698" s="206" t="s">
        <v>3224</v>
      </c>
      <c r="G1698" s="206" t="s">
        <v>3223</v>
      </c>
      <c r="H1698" s="158" t="s">
        <v>2987</v>
      </c>
      <c r="I1698" s="155" t="s">
        <v>55</v>
      </c>
      <c r="J1698" s="128">
        <v>2608.5</v>
      </c>
      <c r="K1698" s="128">
        <v>612</v>
      </c>
      <c r="L1698" s="128">
        <v>5170</v>
      </c>
      <c r="M1698" s="199">
        <f t="shared" si="27"/>
        <v>3164040</v>
      </c>
      <c r="N1698" s="157" t="s">
        <v>2849</v>
      </c>
      <c r="O1698" s="157" t="s">
        <v>2850</v>
      </c>
      <c r="P1698" s="205"/>
      <c r="Q1698" s="205"/>
      <c r="R1698" s="205"/>
      <c r="S1698" s="206"/>
    </row>
    <row r="1699" spans="1:19" ht="29.1" customHeight="1">
      <c r="A1699" s="166">
        <v>1695</v>
      </c>
      <c r="B1699" s="206"/>
      <c r="C1699" s="206"/>
      <c r="D1699" s="206"/>
      <c r="E1699" s="206"/>
      <c r="F1699" s="206" t="s">
        <v>3224</v>
      </c>
      <c r="G1699" s="206" t="s">
        <v>3223</v>
      </c>
      <c r="H1699" s="158" t="s">
        <v>3002</v>
      </c>
      <c r="I1699" s="155" t="s">
        <v>119</v>
      </c>
      <c r="J1699" s="128">
        <v>2222.6</v>
      </c>
      <c r="K1699" s="128">
        <v>439</v>
      </c>
      <c r="L1699" s="128">
        <v>1650</v>
      </c>
      <c r="M1699" s="199">
        <f t="shared" si="27"/>
        <v>724350</v>
      </c>
      <c r="N1699" s="157" t="s">
        <v>1821</v>
      </c>
      <c r="O1699" s="157">
        <v>0</v>
      </c>
      <c r="P1699" s="205"/>
      <c r="Q1699" s="205"/>
      <c r="R1699" s="205"/>
      <c r="S1699" s="206"/>
    </row>
    <row r="1700" spans="1:19" ht="29.1" customHeight="1">
      <c r="A1700" s="166">
        <v>1696</v>
      </c>
      <c r="B1700" s="206"/>
      <c r="C1700" s="206"/>
      <c r="D1700" s="206"/>
      <c r="E1700" s="206"/>
      <c r="F1700" s="206" t="s">
        <v>3224</v>
      </c>
      <c r="G1700" s="206" t="s">
        <v>3223</v>
      </c>
      <c r="H1700" s="158" t="s">
        <v>3007</v>
      </c>
      <c r="I1700" s="155" t="s">
        <v>119</v>
      </c>
      <c r="J1700" s="128">
        <v>1316.3</v>
      </c>
      <c r="K1700" s="128">
        <v>119</v>
      </c>
      <c r="L1700" s="128">
        <v>1650</v>
      </c>
      <c r="M1700" s="199">
        <f t="shared" si="27"/>
        <v>196350</v>
      </c>
      <c r="N1700" s="157" t="s">
        <v>1821</v>
      </c>
      <c r="O1700" s="157">
        <v>0</v>
      </c>
      <c r="P1700" s="205"/>
      <c r="Q1700" s="205"/>
      <c r="R1700" s="205"/>
      <c r="S1700" s="206"/>
    </row>
    <row r="1701" spans="1:19" ht="29.1" customHeight="1">
      <c r="A1701" s="166">
        <v>1697</v>
      </c>
      <c r="B1701" s="206"/>
      <c r="C1701" s="206"/>
      <c r="D1701" s="206"/>
      <c r="E1701" s="206"/>
      <c r="F1701" s="206" t="s">
        <v>3224</v>
      </c>
      <c r="G1701" s="206" t="s">
        <v>3223</v>
      </c>
      <c r="H1701" s="158" t="s">
        <v>3008</v>
      </c>
      <c r="I1701" s="155" t="s">
        <v>166</v>
      </c>
      <c r="J1701" s="128">
        <v>1147</v>
      </c>
      <c r="K1701" s="128">
        <v>75</v>
      </c>
      <c r="L1701" s="128">
        <v>1650</v>
      </c>
      <c r="M1701" s="199">
        <f t="shared" si="27"/>
        <v>123750</v>
      </c>
      <c r="N1701" s="157" t="s">
        <v>1821</v>
      </c>
      <c r="O1701" s="157">
        <v>0</v>
      </c>
      <c r="P1701" s="205"/>
      <c r="Q1701" s="205"/>
      <c r="R1701" s="205"/>
      <c r="S1701" s="206"/>
    </row>
    <row r="1702" spans="1:19" ht="29.1" customHeight="1">
      <c r="A1702" s="166">
        <v>1698</v>
      </c>
      <c r="B1702" s="206"/>
      <c r="C1702" s="206"/>
      <c r="D1702" s="206"/>
      <c r="E1702" s="206"/>
      <c r="F1702" s="206" t="s">
        <v>3224</v>
      </c>
      <c r="G1702" s="206" t="s">
        <v>3223</v>
      </c>
      <c r="H1702" s="158" t="s">
        <v>2989</v>
      </c>
      <c r="I1702" s="155" t="s">
        <v>55</v>
      </c>
      <c r="J1702" s="128">
        <v>2061.9</v>
      </c>
      <c r="K1702" s="128">
        <v>1751</v>
      </c>
      <c r="L1702" s="128">
        <v>5170</v>
      </c>
      <c r="M1702" s="199">
        <f t="shared" si="27"/>
        <v>9052670</v>
      </c>
      <c r="N1702" s="157" t="s">
        <v>2823</v>
      </c>
      <c r="O1702" s="157" t="s">
        <v>2839</v>
      </c>
      <c r="P1702" s="205"/>
      <c r="Q1702" s="205"/>
      <c r="R1702" s="205"/>
      <c r="S1702" s="206"/>
    </row>
    <row r="1703" spans="1:19" ht="29.1" customHeight="1">
      <c r="A1703" s="166">
        <v>1699</v>
      </c>
      <c r="B1703" s="206"/>
      <c r="C1703" s="206"/>
      <c r="D1703" s="206"/>
      <c r="E1703" s="206"/>
      <c r="F1703" s="206" t="s">
        <v>3224</v>
      </c>
      <c r="G1703" s="206" t="s">
        <v>3223</v>
      </c>
      <c r="H1703" s="158" t="s">
        <v>2988</v>
      </c>
      <c r="I1703" s="155" t="s">
        <v>55</v>
      </c>
      <c r="J1703" s="128">
        <v>1619.6</v>
      </c>
      <c r="K1703" s="128">
        <v>180</v>
      </c>
      <c r="L1703" s="128">
        <v>4840</v>
      </c>
      <c r="M1703" s="199">
        <f t="shared" ref="M1703:M1752" si="28">K1703*L1703</f>
        <v>871200</v>
      </c>
      <c r="N1703" s="157" t="s">
        <v>2851</v>
      </c>
      <c r="O1703" s="157" t="s">
        <v>2852</v>
      </c>
      <c r="P1703" s="205"/>
      <c r="Q1703" s="205"/>
      <c r="R1703" s="205"/>
      <c r="S1703" s="206"/>
    </row>
    <row r="1704" spans="1:19" ht="29.1" customHeight="1">
      <c r="A1704" s="166">
        <v>1700</v>
      </c>
      <c r="B1704" s="206"/>
      <c r="C1704" s="206"/>
      <c r="D1704" s="206"/>
      <c r="E1704" s="206"/>
      <c r="F1704" s="206" t="s">
        <v>3224</v>
      </c>
      <c r="G1704" s="206" t="s">
        <v>3223</v>
      </c>
      <c r="H1704" s="158" t="s">
        <v>3010</v>
      </c>
      <c r="I1704" s="155" t="s">
        <v>166</v>
      </c>
      <c r="J1704" s="128">
        <v>581.9</v>
      </c>
      <c r="K1704" s="128">
        <v>68</v>
      </c>
      <c r="L1704" s="128">
        <v>1650</v>
      </c>
      <c r="M1704" s="199">
        <f t="shared" si="28"/>
        <v>112200</v>
      </c>
      <c r="N1704" s="157" t="s">
        <v>1821</v>
      </c>
      <c r="O1704" s="157">
        <v>0</v>
      </c>
      <c r="P1704" s="205"/>
      <c r="Q1704" s="205"/>
      <c r="R1704" s="205"/>
      <c r="S1704" s="206"/>
    </row>
    <row r="1705" spans="1:19" ht="29.1" customHeight="1">
      <c r="A1705" s="166">
        <v>1701</v>
      </c>
      <c r="B1705" s="206"/>
      <c r="C1705" s="206"/>
      <c r="D1705" s="206"/>
      <c r="E1705" s="206"/>
      <c r="F1705" s="206" t="s">
        <v>3224</v>
      </c>
      <c r="G1705" s="206" t="s">
        <v>3223</v>
      </c>
      <c r="H1705" s="158" t="s">
        <v>2991</v>
      </c>
      <c r="I1705" s="155" t="s">
        <v>55</v>
      </c>
      <c r="J1705" s="128">
        <v>2406.9</v>
      </c>
      <c r="K1705" s="128">
        <v>2377</v>
      </c>
      <c r="L1705" s="128">
        <v>5170</v>
      </c>
      <c r="M1705" s="199">
        <f t="shared" si="28"/>
        <v>12289090</v>
      </c>
      <c r="N1705" s="157" t="s">
        <v>2731</v>
      </c>
      <c r="O1705" s="157" t="s">
        <v>2855</v>
      </c>
      <c r="P1705" s="205"/>
      <c r="Q1705" s="205"/>
      <c r="R1705" s="205"/>
      <c r="S1705" s="206"/>
    </row>
    <row r="1706" spans="1:19" ht="29.1" customHeight="1">
      <c r="A1706" s="166">
        <v>1702</v>
      </c>
      <c r="B1706" s="206"/>
      <c r="C1706" s="206"/>
      <c r="D1706" s="206"/>
      <c r="E1706" s="206"/>
      <c r="F1706" s="206" t="s">
        <v>3224</v>
      </c>
      <c r="G1706" s="206" t="s">
        <v>3223</v>
      </c>
      <c r="H1706" s="158" t="s">
        <v>3009</v>
      </c>
      <c r="I1706" s="155" t="s">
        <v>166</v>
      </c>
      <c r="J1706" s="128">
        <v>811.8</v>
      </c>
      <c r="K1706" s="128">
        <v>615</v>
      </c>
      <c r="L1706" s="128">
        <v>1650</v>
      </c>
      <c r="M1706" s="199">
        <f t="shared" si="28"/>
        <v>1014750</v>
      </c>
      <c r="N1706" s="157" t="s">
        <v>1821</v>
      </c>
      <c r="O1706" s="157">
        <v>0</v>
      </c>
      <c r="P1706" s="205"/>
      <c r="Q1706" s="205"/>
      <c r="R1706" s="205"/>
      <c r="S1706" s="206"/>
    </row>
    <row r="1707" spans="1:19" ht="29.1" customHeight="1">
      <c r="A1707" s="166">
        <v>1703</v>
      </c>
      <c r="B1707" s="206"/>
      <c r="C1707" s="206"/>
      <c r="D1707" s="206"/>
      <c r="E1707" s="206"/>
      <c r="F1707" s="206" t="s">
        <v>3224</v>
      </c>
      <c r="G1707" s="206" t="s">
        <v>3223</v>
      </c>
      <c r="H1707" s="158" t="s">
        <v>2990</v>
      </c>
      <c r="I1707" s="155" t="s">
        <v>55</v>
      </c>
      <c r="J1707" s="128">
        <v>2285.1999999999998</v>
      </c>
      <c r="K1707" s="128">
        <v>576</v>
      </c>
      <c r="L1707" s="128">
        <v>4840</v>
      </c>
      <c r="M1707" s="199">
        <f t="shared" si="28"/>
        <v>2787840</v>
      </c>
      <c r="N1707" s="157" t="s">
        <v>2853</v>
      </c>
      <c r="O1707" s="157" t="s">
        <v>2854</v>
      </c>
      <c r="P1707" s="205"/>
      <c r="Q1707" s="205"/>
      <c r="R1707" s="205"/>
      <c r="S1707" s="206"/>
    </row>
    <row r="1708" spans="1:19" ht="29.1" customHeight="1">
      <c r="A1708" s="166">
        <v>1704</v>
      </c>
      <c r="B1708" s="206"/>
      <c r="C1708" s="206"/>
      <c r="D1708" s="206"/>
      <c r="E1708" s="206"/>
      <c r="F1708" s="206" t="s">
        <v>3224</v>
      </c>
      <c r="G1708" s="206" t="s">
        <v>3223</v>
      </c>
      <c r="H1708" s="158" t="s">
        <v>3011</v>
      </c>
      <c r="I1708" s="155" t="s">
        <v>166</v>
      </c>
      <c r="J1708" s="128">
        <v>1201.8</v>
      </c>
      <c r="K1708" s="128">
        <v>185</v>
      </c>
      <c r="L1708" s="128">
        <v>1650</v>
      </c>
      <c r="M1708" s="199">
        <f t="shared" si="28"/>
        <v>305250</v>
      </c>
      <c r="N1708" s="157" t="s">
        <v>1821</v>
      </c>
      <c r="O1708" s="157">
        <v>0</v>
      </c>
      <c r="P1708" s="205"/>
      <c r="Q1708" s="205"/>
      <c r="R1708" s="205"/>
      <c r="S1708" s="206"/>
    </row>
    <row r="1709" spans="1:19" ht="29.1" customHeight="1">
      <c r="A1709" s="166">
        <v>1705</v>
      </c>
      <c r="B1709" s="206"/>
      <c r="C1709" s="206"/>
      <c r="D1709" s="206"/>
      <c r="E1709" s="206"/>
      <c r="F1709" s="206" t="s">
        <v>3224</v>
      </c>
      <c r="G1709" s="206" t="s">
        <v>3223</v>
      </c>
      <c r="H1709" s="158" t="s">
        <v>3012</v>
      </c>
      <c r="I1709" s="155" t="s">
        <v>119</v>
      </c>
      <c r="J1709" s="128">
        <v>1188.8</v>
      </c>
      <c r="K1709" s="128">
        <v>223</v>
      </c>
      <c r="L1709" s="128">
        <v>1650</v>
      </c>
      <c r="M1709" s="199">
        <f t="shared" si="28"/>
        <v>367950</v>
      </c>
      <c r="N1709" s="157" t="s">
        <v>1821</v>
      </c>
      <c r="O1709" s="157">
        <v>0</v>
      </c>
      <c r="P1709" s="205"/>
      <c r="Q1709" s="205"/>
      <c r="R1709" s="205"/>
      <c r="S1709" s="206"/>
    </row>
    <row r="1710" spans="1:19" ht="29.1" customHeight="1">
      <c r="A1710" s="166">
        <v>1706</v>
      </c>
      <c r="B1710" s="206"/>
      <c r="C1710" s="206"/>
      <c r="D1710" s="206"/>
      <c r="E1710" s="206"/>
      <c r="F1710" s="206" t="s">
        <v>3224</v>
      </c>
      <c r="G1710" s="206" t="s">
        <v>3223</v>
      </c>
      <c r="H1710" s="158" t="s">
        <v>2993</v>
      </c>
      <c r="I1710" s="155" t="s">
        <v>55</v>
      </c>
      <c r="J1710" s="128">
        <v>2287</v>
      </c>
      <c r="K1710" s="128">
        <v>2286</v>
      </c>
      <c r="L1710" s="128">
        <v>5170</v>
      </c>
      <c r="M1710" s="199">
        <f t="shared" si="28"/>
        <v>11818620</v>
      </c>
      <c r="N1710" s="157" t="s">
        <v>2856</v>
      </c>
      <c r="O1710" s="157" t="s">
        <v>2857</v>
      </c>
      <c r="P1710" s="205"/>
      <c r="Q1710" s="205"/>
      <c r="R1710" s="205"/>
      <c r="S1710" s="206"/>
    </row>
    <row r="1711" spans="1:19" ht="29.1" customHeight="1">
      <c r="A1711" s="166">
        <v>1707</v>
      </c>
      <c r="B1711" s="206"/>
      <c r="C1711" s="206"/>
      <c r="D1711" s="206"/>
      <c r="E1711" s="206"/>
      <c r="F1711" s="206" t="s">
        <v>3224</v>
      </c>
      <c r="G1711" s="206" t="s">
        <v>3223</v>
      </c>
      <c r="H1711" s="158" t="s">
        <v>3013</v>
      </c>
      <c r="I1711" s="155" t="s">
        <v>166</v>
      </c>
      <c r="J1711" s="128">
        <v>589.20000000000005</v>
      </c>
      <c r="K1711" s="128">
        <v>511</v>
      </c>
      <c r="L1711" s="128">
        <v>1650</v>
      </c>
      <c r="M1711" s="199">
        <f t="shared" si="28"/>
        <v>843150</v>
      </c>
      <c r="N1711" s="157" t="s">
        <v>1821</v>
      </c>
      <c r="O1711" s="157">
        <v>0</v>
      </c>
      <c r="P1711" s="205"/>
      <c r="Q1711" s="205"/>
      <c r="R1711" s="205"/>
      <c r="S1711" s="206"/>
    </row>
    <row r="1712" spans="1:19" ht="29.1" customHeight="1">
      <c r="A1712" s="166">
        <v>1708</v>
      </c>
      <c r="B1712" s="206"/>
      <c r="C1712" s="206"/>
      <c r="D1712" s="206"/>
      <c r="E1712" s="206"/>
      <c r="F1712" s="206" t="s">
        <v>3224</v>
      </c>
      <c r="G1712" s="206" t="s">
        <v>3223</v>
      </c>
      <c r="H1712" s="158" t="s">
        <v>2992</v>
      </c>
      <c r="I1712" s="155" t="s">
        <v>55</v>
      </c>
      <c r="J1712" s="128">
        <v>3277.2</v>
      </c>
      <c r="K1712" s="128">
        <v>897</v>
      </c>
      <c r="L1712" s="128">
        <v>4840</v>
      </c>
      <c r="M1712" s="199">
        <f t="shared" si="28"/>
        <v>4341480</v>
      </c>
      <c r="N1712" s="157" t="s">
        <v>2818</v>
      </c>
      <c r="O1712" s="157" t="s">
        <v>2819</v>
      </c>
      <c r="P1712" s="205"/>
      <c r="Q1712" s="205"/>
      <c r="R1712" s="205"/>
      <c r="S1712" s="206"/>
    </row>
    <row r="1713" spans="1:19" ht="29.1" customHeight="1">
      <c r="A1713" s="166">
        <v>1709</v>
      </c>
      <c r="B1713" s="206"/>
      <c r="C1713" s="206"/>
      <c r="D1713" s="206"/>
      <c r="E1713" s="206"/>
      <c r="F1713" s="206" t="s">
        <v>3224</v>
      </c>
      <c r="G1713" s="206" t="s">
        <v>3223</v>
      </c>
      <c r="H1713" s="158" t="s">
        <v>1664</v>
      </c>
      <c r="I1713" s="155" t="s">
        <v>55</v>
      </c>
      <c r="J1713" s="128">
        <v>76</v>
      </c>
      <c r="K1713" s="128">
        <v>22</v>
      </c>
      <c r="L1713" s="128">
        <v>1320</v>
      </c>
      <c r="M1713" s="199">
        <f t="shared" si="28"/>
        <v>29040</v>
      </c>
      <c r="N1713" s="157" t="s">
        <v>1820</v>
      </c>
      <c r="O1713" s="157">
        <v>0</v>
      </c>
      <c r="P1713" s="205"/>
      <c r="Q1713" s="205"/>
      <c r="R1713" s="205"/>
      <c r="S1713" s="206"/>
    </row>
    <row r="1714" spans="1:19" ht="29.1" customHeight="1">
      <c r="A1714" s="166">
        <v>1710</v>
      </c>
      <c r="B1714" s="206"/>
      <c r="C1714" s="206"/>
      <c r="D1714" s="206"/>
      <c r="E1714" s="206"/>
      <c r="F1714" s="206" t="s">
        <v>3224</v>
      </c>
      <c r="G1714" s="206" t="s">
        <v>3223</v>
      </c>
      <c r="H1714" s="158" t="s">
        <v>1726</v>
      </c>
      <c r="I1714" s="155" t="s">
        <v>166</v>
      </c>
      <c r="J1714" s="128">
        <v>106</v>
      </c>
      <c r="K1714" s="128">
        <v>106</v>
      </c>
      <c r="L1714" s="128">
        <v>1650</v>
      </c>
      <c r="M1714" s="199">
        <f t="shared" si="28"/>
        <v>174900</v>
      </c>
      <c r="N1714" s="157" t="s">
        <v>1821</v>
      </c>
      <c r="O1714" s="157">
        <v>0</v>
      </c>
      <c r="P1714" s="205"/>
      <c r="Q1714" s="205"/>
      <c r="R1714" s="205"/>
      <c r="S1714" s="206"/>
    </row>
    <row r="1715" spans="1:19" ht="29.1" customHeight="1">
      <c r="A1715" s="166">
        <v>1711</v>
      </c>
      <c r="B1715" s="206"/>
      <c r="C1715" s="206"/>
      <c r="D1715" s="206"/>
      <c r="E1715" s="206"/>
      <c r="F1715" s="206" t="s">
        <v>3224</v>
      </c>
      <c r="G1715" s="206" t="s">
        <v>3223</v>
      </c>
      <c r="H1715" s="158" t="s">
        <v>1714</v>
      </c>
      <c r="I1715" s="155" t="s">
        <v>55</v>
      </c>
      <c r="J1715" s="128">
        <v>87</v>
      </c>
      <c r="K1715" s="128">
        <v>87</v>
      </c>
      <c r="L1715" s="128">
        <v>3300</v>
      </c>
      <c r="M1715" s="199">
        <f t="shared" si="28"/>
        <v>287100</v>
      </c>
      <c r="N1715" s="157" t="s">
        <v>3191</v>
      </c>
      <c r="O1715" s="157">
        <v>0</v>
      </c>
      <c r="P1715" s="205"/>
      <c r="Q1715" s="205"/>
      <c r="R1715" s="205"/>
      <c r="S1715" s="206"/>
    </row>
    <row r="1716" spans="1:19" ht="29.1" customHeight="1">
      <c r="A1716" s="166">
        <v>1712</v>
      </c>
      <c r="B1716" s="206"/>
      <c r="C1716" s="206"/>
      <c r="D1716" s="206"/>
      <c r="E1716" s="206"/>
      <c r="F1716" s="206" t="s">
        <v>3224</v>
      </c>
      <c r="G1716" s="206" t="s">
        <v>3223</v>
      </c>
      <c r="H1716" s="158" t="s">
        <v>1721</v>
      </c>
      <c r="I1716" s="155" t="s">
        <v>166</v>
      </c>
      <c r="J1716" s="128">
        <v>50</v>
      </c>
      <c r="K1716" s="128">
        <v>50</v>
      </c>
      <c r="L1716" s="128">
        <v>1650</v>
      </c>
      <c r="M1716" s="199">
        <f t="shared" si="28"/>
        <v>82500</v>
      </c>
      <c r="N1716" s="157" t="s">
        <v>1821</v>
      </c>
      <c r="O1716" s="157">
        <v>0</v>
      </c>
      <c r="P1716" s="205"/>
      <c r="Q1716" s="205"/>
      <c r="R1716" s="205"/>
      <c r="S1716" s="206"/>
    </row>
    <row r="1717" spans="1:19" ht="29.1" customHeight="1">
      <c r="A1717" s="166">
        <v>1713</v>
      </c>
      <c r="B1717" s="206"/>
      <c r="C1717" s="206"/>
      <c r="D1717" s="206"/>
      <c r="E1717" s="206"/>
      <c r="F1717" s="206" t="s">
        <v>3224</v>
      </c>
      <c r="G1717" s="206" t="s">
        <v>3223</v>
      </c>
      <c r="H1717" s="158" t="s">
        <v>3014</v>
      </c>
      <c r="I1717" s="155" t="s">
        <v>166</v>
      </c>
      <c r="J1717" s="128">
        <v>361.9</v>
      </c>
      <c r="K1717" s="128">
        <v>61</v>
      </c>
      <c r="L1717" s="128">
        <v>1650</v>
      </c>
      <c r="M1717" s="199">
        <f t="shared" si="28"/>
        <v>100650</v>
      </c>
      <c r="N1717" s="157" t="s">
        <v>1821</v>
      </c>
      <c r="O1717" s="157">
        <v>0</v>
      </c>
      <c r="P1717" s="205"/>
      <c r="Q1717" s="205"/>
      <c r="R1717" s="205"/>
      <c r="S1717" s="206"/>
    </row>
    <row r="1718" spans="1:19" ht="29.1" customHeight="1">
      <c r="A1718" s="166">
        <v>1714</v>
      </c>
      <c r="B1718" s="206"/>
      <c r="C1718" s="206"/>
      <c r="D1718" s="206"/>
      <c r="E1718" s="206"/>
      <c r="F1718" s="206" t="s">
        <v>3224</v>
      </c>
      <c r="G1718" s="206" t="s">
        <v>3223</v>
      </c>
      <c r="H1718" s="158" t="s">
        <v>2996</v>
      </c>
      <c r="I1718" s="155" t="s">
        <v>55</v>
      </c>
      <c r="J1718" s="128">
        <v>1008.4</v>
      </c>
      <c r="K1718" s="128">
        <v>762</v>
      </c>
      <c r="L1718" s="128">
        <v>5170</v>
      </c>
      <c r="M1718" s="199">
        <f t="shared" si="28"/>
        <v>3939540</v>
      </c>
      <c r="N1718" s="157" t="s">
        <v>2706</v>
      </c>
      <c r="O1718" s="157" t="s">
        <v>2862</v>
      </c>
      <c r="P1718" s="205"/>
      <c r="Q1718" s="205"/>
      <c r="R1718" s="205"/>
      <c r="S1718" s="206"/>
    </row>
    <row r="1719" spans="1:19" ht="29.1" customHeight="1">
      <c r="A1719" s="166">
        <v>1715</v>
      </c>
      <c r="B1719" s="206"/>
      <c r="C1719" s="206"/>
      <c r="D1719" s="206"/>
      <c r="E1719" s="206"/>
      <c r="F1719" s="206" t="s">
        <v>3224</v>
      </c>
      <c r="G1719" s="206" t="s">
        <v>3223</v>
      </c>
      <c r="H1719" s="158" t="s">
        <v>1720</v>
      </c>
      <c r="I1719" s="155" t="s">
        <v>166</v>
      </c>
      <c r="J1719" s="128">
        <v>422</v>
      </c>
      <c r="K1719" s="128">
        <v>422</v>
      </c>
      <c r="L1719" s="128">
        <v>1650</v>
      </c>
      <c r="M1719" s="199">
        <f t="shared" si="28"/>
        <v>696300</v>
      </c>
      <c r="N1719" s="157" t="s">
        <v>1821</v>
      </c>
      <c r="O1719" s="157">
        <v>0</v>
      </c>
      <c r="P1719" s="205"/>
      <c r="Q1719" s="205"/>
      <c r="R1719" s="205"/>
      <c r="S1719" s="206"/>
    </row>
    <row r="1720" spans="1:19" ht="29.1" customHeight="1">
      <c r="A1720" s="166">
        <v>1716</v>
      </c>
      <c r="B1720" s="206"/>
      <c r="C1720" s="206"/>
      <c r="D1720" s="206"/>
      <c r="E1720" s="206"/>
      <c r="F1720" s="206" t="s">
        <v>3224</v>
      </c>
      <c r="G1720" s="206" t="s">
        <v>3223</v>
      </c>
      <c r="H1720" s="158" t="s">
        <v>1706</v>
      </c>
      <c r="I1720" s="155" t="s">
        <v>55</v>
      </c>
      <c r="J1720" s="128">
        <v>484</v>
      </c>
      <c r="K1720" s="128">
        <v>484</v>
      </c>
      <c r="L1720" s="128">
        <v>3500</v>
      </c>
      <c r="M1720" s="199">
        <f t="shared" si="28"/>
        <v>1694000</v>
      </c>
      <c r="N1720" s="157" t="s">
        <v>3191</v>
      </c>
      <c r="O1720" s="157">
        <v>0</v>
      </c>
      <c r="P1720" s="205"/>
      <c r="Q1720" s="205"/>
      <c r="R1720" s="205"/>
      <c r="S1720" s="206"/>
    </row>
    <row r="1721" spans="1:19" ht="29.1" customHeight="1">
      <c r="A1721" s="166">
        <v>1717</v>
      </c>
      <c r="B1721" s="206"/>
      <c r="C1721" s="206"/>
      <c r="D1721" s="206"/>
      <c r="E1721" s="206"/>
      <c r="F1721" s="206" t="s">
        <v>3224</v>
      </c>
      <c r="G1721" s="206" t="s">
        <v>3223</v>
      </c>
      <c r="H1721" s="158" t="s">
        <v>1695</v>
      </c>
      <c r="I1721" s="155" t="s">
        <v>55</v>
      </c>
      <c r="J1721" s="128">
        <v>241</v>
      </c>
      <c r="K1721" s="128">
        <v>102</v>
      </c>
      <c r="L1721" s="128">
        <v>1320</v>
      </c>
      <c r="M1721" s="199">
        <f t="shared" si="28"/>
        <v>134640</v>
      </c>
      <c r="N1721" s="157" t="s">
        <v>2825</v>
      </c>
      <c r="O1721" s="157" t="s">
        <v>2826</v>
      </c>
      <c r="P1721" s="205"/>
      <c r="Q1721" s="205"/>
      <c r="R1721" s="205"/>
      <c r="S1721" s="206"/>
    </row>
    <row r="1722" spans="1:19" ht="29.1" customHeight="1">
      <c r="A1722" s="166">
        <v>1718</v>
      </c>
      <c r="B1722" s="206"/>
      <c r="C1722" s="206"/>
      <c r="D1722" s="206"/>
      <c r="E1722" s="206"/>
      <c r="F1722" s="206" t="s">
        <v>3224</v>
      </c>
      <c r="G1722" s="206" t="s">
        <v>3223</v>
      </c>
      <c r="H1722" s="158" t="s">
        <v>3018</v>
      </c>
      <c r="I1722" s="155" t="s">
        <v>119</v>
      </c>
      <c r="J1722" s="128">
        <v>480</v>
      </c>
      <c r="K1722" s="128">
        <v>161</v>
      </c>
      <c r="L1722" s="128">
        <v>1650</v>
      </c>
      <c r="M1722" s="199">
        <f t="shared" si="28"/>
        <v>265650</v>
      </c>
      <c r="N1722" s="157" t="s">
        <v>1821</v>
      </c>
      <c r="O1722" s="157">
        <v>0</v>
      </c>
      <c r="P1722" s="205"/>
      <c r="Q1722" s="205"/>
      <c r="R1722" s="205"/>
      <c r="S1722" s="206"/>
    </row>
    <row r="1723" spans="1:19" ht="29.1" customHeight="1">
      <c r="A1723" s="166">
        <v>1719</v>
      </c>
      <c r="B1723" s="206"/>
      <c r="C1723" s="206"/>
      <c r="D1723" s="206"/>
      <c r="E1723" s="206"/>
      <c r="F1723" s="206" t="s">
        <v>3224</v>
      </c>
      <c r="G1723" s="206" t="s">
        <v>3223</v>
      </c>
      <c r="H1723" s="158" t="s">
        <v>1694</v>
      </c>
      <c r="I1723" s="155" t="s">
        <v>55</v>
      </c>
      <c r="J1723" s="128">
        <v>152</v>
      </c>
      <c r="K1723" s="128">
        <v>63</v>
      </c>
      <c r="L1723" s="128">
        <v>1320</v>
      </c>
      <c r="M1723" s="199">
        <f t="shared" si="28"/>
        <v>83160</v>
      </c>
      <c r="N1723" s="157" t="s">
        <v>2810</v>
      </c>
      <c r="O1723" s="157" t="s">
        <v>2824</v>
      </c>
      <c r="P1723" s="205"/>
      <c r="Q1723" s="205"/>
      <c r="R1723" s="205"/>
      <c r="S1723" s="206"/>
    </row>
    <row r="1724" spans="1:19" ht="29.1" customHeight="1">
      <c r="A1724" s="166">
        <v>1720</v>
      </c>
      <c r="B1724" s="206"/>
      <c r="C1724" s="206"/>
      <c r="D1724" s="206"/>
      <c r="E1724" s="206"/>
      <c r="F1724" s="206" t="s">
        <v>3224</v>
      </c>
      <c r="G1724" s="206" t="s">
        <v>3223</v>
      </c>
      <c r="H1724" s="158" t="s">
        <v>1707</v>
      </c>
      <c r="I1724" s="155" t="s">
        <v>55</v>
      </c>
      <c r="J1724" s="128">
        <v>78</v>
      </c>
      <c r="K1724" s="128">
        <v>78</v>
      </c>
      <c r="L1724" s="128">
        <v>3500</v>
      </c>
      <c r="M1724" s="199">
        <f t="shared" si="28"/>
        <v>273000</v>
      </c>
      <c r="N1724" s="157" t="s">
        <v>2714</v>
      </c>
      <c r="O1724" s="157" t="s">
        <v>2715</v>
      </c>
      <c r="P1724" s="205"/>
      <c r="Q1724" s="205"/>
      <c r="R1724" s="205"/>
      <c r="S1724" s="206"/>
    </row>
    <row r="1725" spans="1:19" ht="29.1" customHeight="1">
      <c r="A1725" s="166">
        <v>1721</v>
      </c>
      <c r="B1725" s="206"/>
      <c r="C1725" s="206"/>
      <c r="D1725" s="206"/>
      <c r="E1725" s="206"/>
      <c r="F1725" s="206" t="s">
        <v>3224</v>
      </c>
      <c r="G1725" s="206" t="s">
        <v>3223</v>
      </c>
      <c r="H1725" s="158" t="s">
        <v>1708</v>
      </c>
      <c r="I1725" s="155" t="s">
        <v>55</v>
      </c>
      <c r="J1725" s="128">
        <v>77</v>
      </c>
      <c r="K1725" s="128">
        <v>77</v>
      </c>
      <c r="L1725" s="128">
        <v>3500</v>
      </c>
      <c r="M1725" s="199">
        <f t="shared" si="28"/>
        <v>269500</v>
      </c>
      <c r="N1725" s="157" t="s">
        <v>3191</v>
      </c>
      <c r="O1725" s="157">
        <v>0</v>
      </c>
      <c r="P1725" s="205"/>
      <c r="Q1725" s="205"/>
      <c r="R1725" s="205"/>
      <c r="S1725" s="206"/>
    </row>
    <row r="1726" spans="1:19" ht="29.1" customHeight="1">
      <c r="A1726" s="166">
        <v>1722</v>
      </c>
      <c r="B1726" s="206"/>
      <c r="C1726" s="206"/>
      <c r="D1726" s="206"/>
      <c r="E1726" s="206"/>
      <c r="F1726" s="206" t="s">
        <v>3224</v>
      </c>
      <c r="G1726" s="206" t="s">
        <v>3223</v>
      </c>
      <c r="H1726" s="158" t="s">
        <v>1723</v>
      </c>
      <c r="I1726" s="155" t="s">
        <v>119</v>
      </c>
      <c r="J1726" s="128">
        <v>3120</v>
      </c>
      <c r="K1726" s="128">
        <v>1851</v>
      </c>
      <c r="L1726" s="128">
        <v>1650</v>
      </c>
      <c r="M1726" s="199">
        <f t="shared" si="28"/>
        <v>3054150</v>
      </c>
      <c r="N1726" s="157" t="s">
        <v>1821</v>
      </c>
      <c r="O1726" s="157">
        <v>0</v>
      </c>
      <c r="P1726" s="205"/>
      <c r="Q1726" s="205"/>
      <c r="R1726" s="205"/>
      <c r="S1726" s="206"/>
    </row>
    <row r="1727" spans="1:19" ht="29.1" customHeight="1">
      <c r="A1727" s="166">
        <v>1723</v>
      </c>
      <c r="B1727" s="206"/>
      <c r="C1727" s="206"/>
      <c r="D1727" s="206"/>
      <c r="E1727" s="206"/>
      <c r="F1727" s="206" t="s">
        <v>3224</v>
      </c>
      <c r="G1727" s="206" t="s">
        <v>3223</v>
      </c>
      <c r="H1727" s="158" t="s">
        <v>2995</v>
      </c>
      <c r="I1727" s="155" t="s">
        <v>55</v>
      </c>
      <c r="J1727" s="128">
        <v>2872.2</v>
      </c>
      <c r="K1727" s="128">
        <v>1526</v>
      </c>
      <c r="L1727" s="128">
        <v>4840</v>
      </c>
      <c r="M1727" s="199">
        <f t="shared" si="28"/>
        <v>7385840</v>
      </c>
      <c r="N1727" s="157" t="s">
        <v>2714</v>
      </c>
      <c r="O1727" s="157" t="s">
        <v>2715</v>
      </c>
      <c r="P1727" s="205"/>
      <c r="Q1727" s="205"/>
      <c r="R1727" s="205"/>
      <c r="S1727" s="206"/>
    </row>
    <row r="1728" spans="1:19" ht="29.1" customHeight="1">
      <c r="A1728" s="166">
        <v>1724</v>
      </c>
      <c r="B1728" s="206"/>
      <c r="C1728" s="206"/>
      <c r="D1728" s="206"/>
      <c r="E1728" s="206"/>
      <c r="F1728" s="206" t="s">
        <v>3224</v>
      </c>
      <c r="G1728" s="206" t="s">
        <v>3223</v>
      </c>
      <c r="H1728" s="158" t="s">
        <v>2998</v>
      </c>
      <c r="I1728" s="155" t="s">
        <v>55</v>
      </c>
      <c r="J1728" s="128">
        <v>2750.6</v>
      </c>
      <c r="K1728" s="128">
        <v>1499</v>
      </c>
      <c r="L1728" s="128">
        <v>4980</v>
      </c>
      <c r="M1728" s="199">
        <f t="shared" si="28"/>
        <v>7465020</v>
      </c>
      <c r="N1728" s="157" t="s">
        <v>2703</v>
      </c>
      <c r="O1728" s="157" t="s">
        <v>2704</v>
      </c>
      <c r="P1728" s="205"/>
      <c r="Q1728" s="205"/>
      <c r="R1728" s="205"/>
      <c r="S1728" s="206"/>
    </row>
    <row r="1729" spans="1:19" ht="29.1" customHeight="1">
      <c r="A1729" s="166">
        <v>1725</v>
      </c>
      <c r="B1729" s="206"/>
      <c r="C1729" s="206"/>
      <c r="D1729" s="206"/>
      <c r="E1729" s="206"/>
      <c r="F1729" s="206" t="s">
        <v>3224</v>
      </c>
      <c r="G1729" s="206" t="s">
        <v>3223</v>
      </c>
      <c r="H1729" s="158" t="s">
        <v>3015</v>
      </c>
      <c r="I1729" s="155" t="s">
        <v>166</v>
      </c>
      <c r="J1729" s="128">
        <v>349.6</v>
      </c>
      <c r="K1729" s="128">
        <v>145</v>
      </c>
      <c r="L1729" s="128">
        <v>1650</v>
      </c>
      <c r="M1729" s="199">
        <f t="shared" si="28"/>
        <v>239250</v>
      </c>
      <c r="N1729" s="157" t="s">
        <v>1821</v>
      </c>
      <c r="O1729" s="157">
        <v>0</v>
      </c>
      <c r="P1729" s="205"/>
      <c r="Q1729" s="205"/>
      <c r="R1729" s="205"/>
      <c r="S1729" s="206"/>
    </row>
    <row r="1730" spans="1:19" ht="29.1" customHeight="1">
      <c r="A1730" s="166">
        <v>1726</v>
      </c>
      <c r="B1730" s="206"/>
      <c r="C1730" s="206"/>
      <c r="D1730" s="206"/>
      <c r="E1730" s="206"/>
      <c r="F1730" s="206" t="s">
        <v>3224</v>
      </c>
      <c r="G1730" s="206" t="s">
        <v>3223</v>
      </c>
      <c r="H1730" s="158" t="s">
        <v>1709</v>
      </c>
      <c r="I1730" s="155" t="s">
        <v>55</v>
      </c>
      <c r="J1730" s="128">
        <v>126</v>
      </c>
      <c r="K1730" s="128">
        <v>126</v>
      </c>
      <c r="L1730" s="128">
        <v>3500</v>
      </c>
      <c r="M1730" s="199">
        <f t="shared" si="28"/>
        <v>441000</v>
      </c>
      <c r="N1730" s="157" t="s">
        <v>2714</v>
      </c>
      <c r="O1730" s="157" t="s">
        <v>2715</v>
      </c>
      <c r="P1730" s="205"/>
      <c r="Q1730" s="205"/>
      <c r="R1730" s="205"/>
      <c r="S1730" s="206"/>
    </row>
    <row r="1731" spans="1:19" ht="29.1" customHeight="1">
      <c r="A1731" s="166">
        <v>1727</v>
      </c>
      <c r="B1731" s="206"/>
      <c r="C1731" s="206"/>
      <c r="D1731" s="206"/>
      <c r="E1731" s="206"/>
      <c r="F1731" s="206" t="s">
        <v>3224</v>
      </c>
      <c r="G1731" s="206" t="s">
        <v>3223</v>
      </c>
      <c r="H1731" s="158" t="s">
        <v>1739</v>
      </c>
      <c r="I1731" s="155" t="s">
        <v>55</v>
      </c>
      <c r="J1731" s="128">
        <v>2045.7</v>
      </c>
      <c r="K1731" s="128">
        <v>842</v>
      </c>
      <c r="L1731" s="128">
        <v>4980</v>
      </c>
      <c r="M1731" s="199">
        <f t="shared" si="28"/>
        <v>4193160</v>
      </c>
      <c r="N1731" s="157" t="s">
        <v>2143</v>
      </c>
      <c r="O1731" s="157" t="s">
        <v>2863</v>
      </c>
      <c r="P1731" s="205"/>
      <c r="Q1731" s="205"/>
      <c r="R1731" s="205"/>
      <c r="S1731" s="206"/>
    </row>
    <row r="1732" spans="1:19" ht="29.1" customHeight="1">
      <c r="A1732" s="166">
        <v>1728</v>
      </c>
      <c r="B1732" s="206"/>
      <c r="C1732" s="206"/>
      <c r="D1732" s="206"/>
      <c r="E1732" s="206"/>
      <c r="F1732" s="206" t="s">
        <v>3224</v>
      </c>
      <c r="G1732" s="206" t="s">
        <v>3223</v>
      </c>
      <c r="H1732" s="158" t="s">
        <v>2994</v>
      </c>
      <c r="I1732" s="155" t="s">
        <v>55</v>
      </c>
      <c r="J1732" s="128">
        <v>2626.2</v>
      </c>
      <c r="K1732" s="128">
        <v>2</v>
      </c>
      <c r="L1732" s="128">
        <v>4700</v>
      </c>
      <c r="M1732" s="199">
        <f t="shared" si="28"/>
        <v>9400</v>
      </c>
      <c r="N1732" s="157" t="s">
        <v>2860</v>
      </c>
      <c r="O1732" s="157" t="s">
        <v>2861</v>
      </c>
      <c r="P1732" s="205"/>
      <c r="Q1732" s="205"/>
      <c r="R1732" s="205"/>
      <c r="S1732" s="206"/>
    </row>
    <row r="1733" spans="1:19" ht="29.1" customHeight="1">
      <c r="A1733" s="166">
        <v>1729</v>
      </c>
      <c r="B1733" s="206"/>
      <c r="C1733" s="206"/>
      <c r="D1733" s="206"/>
      <c r="E1733" s="206"/>
      <c r="F1733" s="206" t="s">
        <v>3224</v>
      </c>
      <c r="G1733" s="206" t="s">
        <v>3223</v>
      </c>
      <c r="H1733" s="158" t="s">
        <v>1722</v>
      </c>
      <c r="I1733" s="155" t="s">
        <v>119</v>
      </c>
      <c r="J1733" s="128">
        <v>53</v>
      </c>
      <c r="K1733" s="128">
        <v>53</v>
      </c>
      <c r="L1733" s="128">
        <v>1650</v>
      </c>
      <c r="M1733" s="199">
        <f t="shared" si="28"/>
        <v>87450</v>
      </c>
      <c r="N1733" s="157" t="s">
        <v>1821</v>
      </c>
      <c r="O1733" s="157">
        <v>0</v>
      </c>
      <c r="P1733" s="205"/>
      <c r="Q1733" s="205"/>
      <c r="R1733" s="205"/>
      <c r="S1733" s="206"/>
    </row>
    <row r="1734" spans="1:19" ht="29.1" customHeight="1">
      <c r="A1734" s="166">
        <v>1730</v>
      </c>
      <c r="B1734" s="206"/>
      <c r="C1734" s="206"/>
      <c r="D1734" s="206"/>
      <c r="E1734" s="206"/>
      <c r="F1734" s="206" t="s">
        <v>3224</v>
      </c>
      <c r="G1734" s="206" t="s">
        <v>3223</v>
      </c>
      <c r="H1734" s="158" t="s">
        <v>3016</v>
      </c>
      <c r="I1734" s="155" t="s">
        <v>119</v>
      </c>
      <c r="J1734" s="128">
        <v>218</v>
      </c>
      <c r="K1734" s="128">
        <v>34</v>
      </c>
      <c r="L1734" s="128">
        <v>1650</v>
      </c>
      <c r="M1734" s="199">
        <f t="shared" si="28"/>
        <v>56100</v>
      </c>
      <c r="N1734" s="157" t="s">
        <v>1821</v>
      </c>
      <c r="O1734" s="157">
        <v>0</v>
      </c>
      <c r="P1734" s="205"/>
      <c r="Q1734" s="205"/>
      <c r="R1734" s="205"/>
      <c r="S1734" s="206"/>
    </row>
    <row r="1735" spans="1:19" ht="29.1" customHeight="1">
      <c r="A1735" s="166">
        <v>1731</v>
      </c>
      <c r="B1735" s="206"/>
      <c r="C1735" s="206"/>
      <c r="D1735" s="206"/>
      <c r="E1735" s="206"/>
      <c r="F1735" s="206" t="s">
        <v>3224</v>
      </c>
      <c r="G1735" s="206" t="s">
        <v>3223</v>
      </c>
      <c r="H1735" s="158" t="s">
        <v>2997</v>
      </c>
      <c r="I1735" s="155" t="s">
        <v>55</v>
      </c>
      <c r="J1735" s="128">
        <v>1046.0999999999999</v>
      </c>
      <c r="K1735" s="128">
        <v>21</v>
      </c>
      <c r="L1735" s="128">
        <v>5170</v>
      </c>
      <c r="M1735" s="199">
        <f t="shared" si="28"/>
        <v>108570</v>
      </c>
      <c r="N1735" s="157" t="s">
        <v>2858</v>
      </c>
      <c r="O1735" s="157" t="s">
        <v>2859</v>
      </c>
      <c r="P1735" s="205"/>
      <c r="Q1735" s="205"/>
      <c r="R1735" s="205"/>
      <c r="S1735" s="206"/>
    </row>
    <row r="1736" spans="1:19" ht="29.1" customHeight="1">
      <c r="A1736" s="166">
        <v>1732</v>
      </c>
      <c r="B1736" s="206"/>
      <c r="C1736" s="206"/>
      <c r="D1736" s="206"/>
      <c r="E1736" s="206"/>
      <c r="F1736" s="206" t="s">
        <v>3224</v>
      </c>
      <c r="G1736" s="206" t="s">
        <v>3223</v>
      </c>
      <c r="H1736" s="158" t="s">
        <v>1710</v>
      </c>
      <c r="I1736" s="155" t="s">
        <v>119</v>
      </c>
      <c r="J1736" s="128">
        <v>651</v>
      </c>
      <c r="K1736" s="128">
        <v>124</v>
      </c>
      <c r="L1736" s="128">
        <v>1650</v>
      </c>
      <c r="M1736" s="199">
        <f t="shared" si="28"/>
        <v>204600</v>
      </c>
      <c r="N1736" s="157" t="s">
        <v>3191</v>
      </c>
      <c r="O1736" s="157">
        <v>0</v>
      </c>
      <c r="P1736" s="205"/>
      <c r="Q1736" s="205"/>
      <c r="R1736" s="205"/>
      <c r="S1736" s="206"/>
    </row>
    <row r="1737" spans="1:19" ht="29.1" customHeight="1">
      <c r="A1737" s="166">
        <v>1733</v>
      </c>
      <c r="B1737" s="206"/>
      <c r="C1737" s="206"/>
      <c r="D1737" s="206"/>
      <c r="E1737" s="206"/>
      <c r="F1737" s="206" t="s">
        <v>3224</v>
      </c>
      <c r="G1737" s="206" t="s">
        <v>3223</v>
      </c>
      <c r="H1737" s="158" t="s">
        <v>1719</v>
      </c>
      <c r="I1737" s="155" t="s">
        <v>166</v>
      </c>
      <c r="J1737" s="128">
        <v>307</v>
      </c>
      <c r="K1737" s="128">
        <v>90</v>
      </c>
      <c r="L1737" s="128">
        <v>1650</v>
      </c>
      <c r="M1737" s="199">
        <f t="shared" si="28"/>
        <v>148500</v>
      </c>
      <c r="N1737" s="157" t="s">
        <v>1821</v>
      </c>
      <c r="O1737" s="157">
        <v>0</v>
      </c>
      <c r="P1737" s="205"/>
      <c r="Q1737" s="205"/>
      <c r="R1737" s="205"/>
      <c r="S1737" s="206"/>
    </row>
    <row r="1738" spans="1:19" ht="29.1" customHeight="1">
      <c r="A1738" s="166">
        <v>1734</v>
      </c>
      <c r="B1738" s="206"/>
      <c r="C1738" s="206"/>
      <c r="D1738" s="206"/>
      <c r="E1738" s="206"/>
      <c r="F1738" s="206" t="s">
        <v>3224</v>
      </c>
      <c r="G1738" s="206" t="s">
        <v>3223</v>
      </c>
      <c r="H1738" s="158" t="s">
        <v>3017</v>
      </c>
      <c r="I1738" s="155" t="s">
        <v>166</v>
      </c>
      <c r="J1738" s="128">
        <v>3418.5</v>
      </c>
      <c r="K1738" s="128">
        <v>1978</v>
      </c>
      <c r="L1738" s="128">
        <v>1650</v>
      </c>
      <c r="M1738" s="199">
        <f t="shared" si="28"/>
        <v>3263700</v>
      </c>
      <c r="N1738" s="157" t="s">
        <v>1821</v>
      </c>
      <c r="O1738" s="157">
        <v>0</v>
      </c>
      <c r="P1738" s="205"/>
      <c r="Q1738" s="205"/>
      <c r="R1738" s="205"/>
      <c r="S1738" s="206"/>
    </row>
    <row r="1739" spans="1:19" ht="29.1" customHeight="1">
      <c r="A1739" s="166">
        <v>1735</v>
      </c>
      <c r="B1739" s="206"/>
      <c r="C1739" s="206"/>
      <c r="D1739" s="206"/>
      <c r="E1739" s="206"/>
      <c r="F1739" s="206" t="s">
        <v>3224</v>
      </c>
      <c r="G1739" s="206" t="s">
        <v>3223</v>
      </c>
      <c r="H1739" s="158" t="s">
        <v>1705</v>
      </c>
      <c r="I1739" s="155" t="s">
        <v>55</v>
      </c>
      <c r="J1739" s="128">
        <v>2083</v>
      </c>
      <c r="K1739" s="128">
        <v>401</v>
      </c>
      <c r="L1739" s="128">
        <v>3200</v>
      </c>
      <c r="M1739" s="199">
        <f t="shared" si="28"/>
        <v>1283200</v>
      </c>
      <c r="N1739" s="157" t="s">
        <v>1812</v>
      </c>
      <c r="O1739" s="157" t="s">
        <v>2117</v>
      </c>
      <c r="P1739" s="205"/>
      <c r="Q1739" s="205"/>
      <c r="R1739" s="205"/>
      <c r="S1739" s="206"/>
    </row>
    <row r="1740" spans="1:19" ht="29.1" customHeight="1">
      <c r="A1740" s="166">
        <v>1736</v>
      </c>
      <c r="B1740" s="206"/>
      <c r="C1740" s="206"/>
      <c r="D1740" s="206"/>
      <c r="E1740" s="206"/>
      <c r="F1740" s="206" t="s">
        <v>3224</v>
      </c>
      <c r="G1740" s="206" t="s">
        <v>3223</v>
      </c>
      <c r="H1740" s="158" t="s">
        <v>1704</v>
      </c>
      <c r="I1740" s="155" t="s">
        <v>55</v>
      </c>
      <c r="J1740" s="128">
        <v>660</v>
      </c>
      <c r="K1740" s="128">
        <v>359</v>
      </c>
      <c r="L1740" s="128">
        <v>3200</v>
      </c>
      <c r="M1740" s="199">
        <f t="shared" si="28"/>
        <v>1148800</v>
      </c>
      <c r="N1740" s="157" t="s">
        <v>1812</v>
      </c>
      <c r="O1740" s="157" t="s">
        <v>2725</v>
      </c>
      <c r="P1740" s="205"/>
      <c r="Q1740" s="205"/>
      <c r="R1740" s="205"/>
      <c r="S1740" s="206"/>
    </row>
    <row r="1741" spans="1:19" ht="29.1" customHeight="1">
      <c r="A1741" s="166">
        <v>1737</v>
      </c>
      <c r="B1741" s="206"/>
      <c r="C1741" s="206"/>
      <c r="D1741" s="206"/>
      <c r="E1741" s="206"/>
      <c r="F1741" s="206" t="s">
        <v>3224</v>
      </c>
      <c r="G1741" s="206" t="s">
        <v>3223</v>
      </c>
      <c r="H1741" s="158" t="s">
        <v>1703</v>
      </c>
      <c r="I1741" s="155" t="s">
        <v>370</v>
      </c>
      <c r="J1741" s="128">
        <v>106320</v>
      </c>
      <c r="K1741" s="128">
        <v>424</v>
      </c>
      <c r="L1741" s="128">
        <v>2560</v>
      </c>
      <c r="M1741" s="199">
        <f t="shared" si="28"/>
        <v>1085440</v>
      </c>
      <c r="N1741" s="157" t="s">
        <v>3191</v>
      </c>
      <c r="O1741" s="157">
        <v>0</v>
      </c>
      <c r="P1741" s="205"/>
      <c r="Q1741" s="205"/>
      <c r="R1741" s="205"/>
      <c r="S1741" s="206"/>
    </row>
    <row r="1742" spans="1:19" ht="29.1" customHeight="1">
      <c r="A1742" s="166">
        <v>1738</v>
      </c>
      <c r="B1742" s="206"/>
      <c r="C1742" s="206"/>
      <c r="D1742" s="206"/>
      <c r="E1742" s="206"/>
      <c r="F1742" s="206" t="s">
        <v>3224</v>
      </c>
      <c r="G1742" s="206" t="s">
        <v>3223</v>
      </c>
      <c r="H1742" s="158" t="s">
        <v>1725</v>
      </c>
      <c r="I1742" s="155" t="s">
        <v>370</v>
      </c>
      <c r="J1742" s="128">
        <v>872</v>
      </c>
      <c r="K1742" s="128">
        <v>184</v>
      </c>
      <c r="L1742" s="128">
        <v>2560</v>
      </c>
      <c r="M1742" s="199">
        <f t="shared" si="28"/>
        <v>471040</v>
      </c>
      <c r="N1742" s="157" t="s">
        <v>3191</v>
      </c>
      <c r="O1742" s="157">
        <v>0</v>
      </c>
      <c r="P1742" s="205"/>
      <c r="Q1742" s="205"/>
      <c r="R1742" s="205"/>
      <c r="S1742" s="206"/>
    </row>
    <row r="1743" spans="1:19" ht="29.1" customHeight="1">
      <c r="A1743" s="166">
        <v>1739</v>
      </c>
      <c r="B1743" s="206"/>
      <c r="C1743" s="206"/>
      <c r="D1743" s="206"/>
      <c r="E1743" s="206"/>
      <c r="F1743" s="206" t="s">
        <v>3224</v>
      </c>
      <c r="G1743" s="206" t="s">
        <v>3223</v>
      </c>
      <c r="H1743" s="158" t="s">
        <v>1711</v>
      </c>
      <c r="I1743" s="155" t="s">
        <v>55</v>
      </c>
      <c r="J1743" s="128">
        <v>237</v>
      </c>
      <c r="K1743" s="128">
        <v>5</v>
      </c>
      <c r="L1743" s="128">
        <v>3200</v>
      </c>
      <c r="M1743" s="199">
        <f t="shared" si="28"/>
        <v>16000</v>
      </c>
      <c r="N1743" s="157" t="s">
        <v>1812</v>
      </c>
      <c r="O1743" s="157" t="s">
        <v>2725</v>
      </c>
      <c r="P1743" s="205"/>
      <c r="Q1743" s="205"/>
      <c r="R1743" s="205"/>
      <c r="S1743" s="206"/>
    </row>
    <row r="1744" spans="1:19" ht="29.1" customHeight="1">
      <c r="A1744" s="166">
        <v>1740</v>
      </c>
      <c r="B1744" s="206"/>
      <c r="C1744" s="206"/>
      <c r="D1744" s="206"/>
      <c r="E1744" s="206"/>
      <c r="F1744" s="206" t="s">
        <v>3224</v>
      </c>
      <c r="G1744" s="206" t="s">
        <v>3223</v>
      </c>
      <c r="H1744" s="158" t="s">
        <v>3019</v>
      </c>
      <c r="I1744" s="155" t="s">
        <v>166</v>
      </c>
      <c r="J1744" s="128">
        <v>992.7</v>
      </c>
      <c r="K1744" s="128">
        <v>172</v>
      </c>
      <c r="L1744" s="128">
        <v>1650</v>
      </c>
      <c r="M1744" s="199">
        <f t="shared" si="28"/>
        <v>283800</v>
      </c>
      <c r="N1744" s="157" t="s">
        <v>1821</v>
      </c>
      <c r="O1744" s="157">
        <v>0</v>
      </c>
      <c r="P1744" s="205"/>
      <c r="Q1744" s="205"/>
      <c r="R1744" s="205"/>
      <c r="S1744" s="206"/>
    </row>
    <row r="1745" spans="1:19" ht="29.1" customHeight="1">
      <c r="A1745" s="166">
        <v>1741</v>
      </c>
      <c r="B1745" s="206"/>
      <c r="C1745" s="206"/>
      <c r="D1745" s="206"/>
      <c r="E1745" s="206"/>
      <c r="F1745" s="206" t="s">
        <v>3224</v>
      </c>
      <c r="G1745" s="206" t="s">
        <v>3223</v>
      </c>
      <c r="H1745" s="158" t="s">
        <v>1747</v>
      </c>
      <c r="I1745" s="155" t="s">
        <v>55</v>
      </c>
      <c r="J1745" s="128">
        <v>2667.4</v>
      </c>
      <c r="K1745" s="128">
        <v>1320</v>
      </c>
      <c r="L1745" s="128">
        <v>4700</v>
      </c>
      <c r="M1745" s="199">
        <f t="shared" si="28"/>
        <v>6204000</v>
      </c>
      <c r="N1745" s="157" t="s">
        <v>2808</v>
      </c>
      <c r="O1745" s="157" t="s">
        <v>2868</v>
      </c>
      <c r="P1745" s="205"/>
      <c r="Q1745" s="205"/>
      <c r="R1745" s="205"/>
      <c r="S1745" s="206"/>
    </row>
    <row r="1746" spans="1:19" ht="29.1" customHeight="1">
      <c r="A1746" s="166">
        <v>1742</v>
      </c>
      <c r="B1746" s="206"/>
      <c r="C1746" s="206"/>
      <c r="D1746" s="206"/>
      <c r="E1746" s="206"/>
      <c r="F1746" s="206" t="s">
        <v>3224</v>
      </c>
      <c r="G1746" s="206" t="s">
        <v>3223</v>
      </c>
      <c r="H1746" s="158" t="s">
        <v>1793</v>
      </c>
      <c r="I1746" s="155" t="s">
        <v>166</v>
      </c>
      <c r="J1746" s="128">
        <v>640.20000000000005</v>
      </c>
      <c r="K1746" s="128">
        <v>98</v>
      </c>
      <c r="L1746" s="128">
        <v>1650</v>
      </c>
      <c r="M1746" s="199">
        <f t="shared" si="28"/>
        <v>161700</v>
      </c>
      <c r="N1746" s="157" t="s">
        <v>1821</v>
      </c>
      <c r="O1746" s="157">
        <v>0</v>
      </c>
      <c r="P1746" s="205"/>
      <c r="Q1746" s="205"/>
      <c r="R1746" s="205"/>
      <c r="S1746" s="206"/>
    </row>
    <row r="1747" spans="1:19" ht="29.1" customHeight="1">
      <c r="A1747" s="166">
        <v>1743</v>
      </c>
      <c r="B1747" s="206"/>
      <c r="C1747" s="206"/>
      <c r="D1747" s="206"/>
      <c r="E1747" s="206"/>
      <c r="F1747" s="206" t="s">
        <v>3224</v>
      </c>
      <c r="G1747" s="206" t="s">
        <v>3223</v>
      </c>
      <c r="H1747" s="158" t="s">
        <v>1794</v>
      </c>
      <c r="I1747" s="155" t="s">
        <v>119</v>
      </c>
      <c r="J1747" s="128">
        <v>1213</v>
      </c>
      <c r="K1747" s="128">
        <v>242</v>
      </c>
      <c r="L1747" s="128">
        <v>1650</v>
      </c>
      <c r="M1747" s="199">
        <f t="shared" si="28"/>
        <v>399300</v>
      </c>
      <c r="N1747" s="157" t="s">
        <v>1821</v>
      </c>
      <c r="O1747" s="157">
        <v>0</v>
      </c>
      <c r="P1747" s="205"/>
      <c r="Q1747" s="205"/>
      <c r="R1747" s="205"/>
      <c r="S1747" s="206"/>
    </row>
    <row r="1748" spans="1:19" ht="29.1" customHeight="1">
      <c r="A1748" s="166">
        <v>1744</v>
      </c>
      <c r="B1748" s="206"/>
      <c r="C1748" s="206"/>
      <c r="D1748" s="206"/>
      <c r="E1748" s="206"/>
      <c r="F1748" s="206" t="s">
        <v>3224</v>
      </c>
      <c r="G1748" s="206" t="s">
        <v>3223</v>
      </c>
      <c r="H1748" s="158" t="s">
        <v>1751</v>
      </c>
      <c r="I1748" s="155" t="s">
        <v>55</v>
      </c>
      <c r="J1748" s="128">
        <v>2283.3000000000002</v>
      </c>
      <c r="K1748" s="128">
        <v>2051</v>
      </c>
      <c r="L1748" s="128">
        <v>4700</v>
      </c>
      <c r="M1748" s="199">
        <f t="shared" si="28"/>
        <v>9639700</v>
      </c>
      <c r="N1748" s="157" t="s">
        <v>2515</v>
      </c>
      <c r="O1748" s="157" t="s">
        <v>2841</v>
      </c>
      <c r="P1748" s="205"/>
      <c r="Q1748" s="205"/>
      <c r="R1748" s="205"/>
      <c r="S1748" s="206"/>
    </row>
    <row r="1749" spans="1:19" ht="29.1" customHeight="1">
      <c r="A1749" s="166">
        <v>1745</v>
      </c>
      <c r="B1749" s="206"/>
      <c r="C1749" s="206"/>
      <c r="D1749" s="206"/>
      <c r="E1749" s="206"/>
      <c r="F1749" s="206" t="s">
        <v>3224</v>
      </c>
      <c r="G1749" s="206" t="s">
        <v>3223</v>
      </c>
      <c r="H1749" s="158" t="s">
        <v>1750</v>
      </c>
      <c r="I1749" s="155" t="s">
        <v>55</v>
      </c>
      <c r="J1749" s="128">
        <v>2945.8</v>
      </c>
      <c r="K1749" s="128">
        <v>266</v>
      </c>
      <c r="L1749" s="128">
        <v>4700</v>
      </c>
      <c r="M1749" s="199">
        <f t="shared" si="28"/>
        <v>1250200</v>
      </c>
      <c r="N1749" s="157" t="s">
        <v>2721</v>
      </c>
      <c r="O1749" s="157" t="s">
        <v>2872</v>
      </c>
      <c r="P1749" s="205"/>
      <c r="Q1749" s="205"/>
      <c r="R1749" s="205"/>
      <c r="S1749" s="206"/>
    </row>
    <row r="1750" spans="1:19" ht="29.1" customHeight="1">
      <c r="A1750" s="166">
        <v>1746</v>
      </c>
      <c r="B1750" s="206"/>
      <c r="C1750" s="206"/>
      <c r="D1750" s="206"/>
      <c r="E1750" s="206"/>
      <c r="F1750" s="206" t="s">
        <v>3224</v>
      </c>
      <c r="G1750" s="206" t="s">
        <v>3223</v>
      </c>
      <c r="H1750" s="158" t="s">
        <v>1755</v>
      </c>
      <c r="I1750" s="155" t="s">
        <v>55</v>
      </c>
      <c r="J1750" s="128">
        <v>3024.6</v>
      </c>
      <c r="K1750" s="128">
        <v>2129</v>
      </c>
      <c r="L1750" s="128">
        <v>4700</v>
      </c>
      <c r="M1750" s="199">
        <f t="shared" si="28"/>
        <v>10006300</v>
      </c>
      <c r="N1750" s="157" t="s">
        <v>2409</v>
      </c>
      <c r="O1750" s="157" t="s">
        <v>2806</v>
      </c>
      <c r="P1750" s="205"/>
      <c r="Q1750" s="205"/>
      <c r="R1750" s="205"/>
      <c r="S1750" s="206"/>
    </row>
    <row r="1751" spans="1:19" ht="29.1" customHeight="1">
      <c r="A1751" s="166">
        <v>1747</v>
      </c>
      <c r="B1751" s="206"/>
      <c r="C1751" s="206"/>
      <c r="D1751" s="206"/>
      <c r="E1751" s="206"/>
      <c r="F1751" s="206" t="s">
        <v>3224</v>
      </c>
      <c r="G1751" s="206" t="s">
        <v>3223</v>
      </c>
      <c r="H1751" s="158" t="s">
        <v>1796</v>
      </c>
      <c r="I1751" s="155" t="s">
        <v>166</v>
      </c>
      <c r="J1751" s="128">
        <v>503.2</v>
      </c>
      <c r="K1751" s="128">
        <v>106</v>
      </c>
      <c r="L1751" s="128">
        <v>1650</v>
      </c>
      <c r="M1751" s="199">
        <f t="shared" si="28"/>
        <v>174900</v>
      </c>
      <c r="N1751" s="157" t="s">
        <v>1821</v>
      </c>
      <c r="O1751" s="157">
        <v>0</v>
      </c>
      <c r="P1751" s="205"/>
      <c r="Q1751" s="205"/>
      <c r="R1751" s="205"/>
      <c r="S1751" s="206"/>
    </row>
    <row r="1752" spans="1:19" ht="29.1" customHeight="1">
      <c r="A1752" s="166">
        <v>1748</v>
      </c>
      <c r="B1752" s="206"/>
      <c r="C1752" s="206"/>
      <c r="D1752" s="206"/>
      <c r="E1752" s="206"/>
      <c r="F1752" s="206" t="s">
        <v>3224</v>
      </c>
      <c r="G1752" s="206" t="s">
        <v>3223</v>
      </c>
      <c r="H1752" s="158" t="s">
        <v>1754</v>
      </c>
      <c r="I1752" s="155" t="s">
        <v>55</v>
      </c>
      <c r="J1752" s="128">
        <v>2992.7</v>
      </c>
      <c r="K1752" s="128">
        <v>2</v>
      </c>
      <c r="L1752" s="128">
        <v>4700</v>
      </c>
      <c r="M1752" s="199">
        <f t="shared" si="28"/>
        <v>9400</v>
      </c>
      <c r="N1752" s="157" t="s">
        <v>2515</v>
      </c>
      <c r="O1752" s="157" t="s">
        <v>2841</v>
      </c>
      <c r="P1752" s="205"/>
      <c r="Q1752" s="205"/>
      <c r="R1752" s="205"/>
      <c r="S1752" s="206"/>
    </row>
    <row r="1753" spans="1:19" ht="29.1" customHeight="1">
      <c r="A1753" s="166">
        <v>1749</v>
      </c>
      <c r="B1753" s="206"/>
      <c r="C1753" s="206"/>
      <c r="D1753" s="206"/>
      <c r="E1753" s="206"/>
      <c r="F1753" s="206" t="s">
        <v>3224</v>
      </c>
      <c r="G1753" s="206" t="s">
        <v>3223</v>
      </c>
      <c r="H1753" s="158" t="s">
        <v>1797</v>
      </c>
      <c r="I1753" s="155" t="s">
        <v>119</v>
      </c>
      <c r="J1753" s="128">
        <v>1319.7</v>
      </c>
      <c r="K1753" s="128">
        <v>258</v>
      </c>
      <c r="L1753" s="128">
        <v>1650</v>
      </c>
      <c r="M1753" s="199"/>
      <c r="N1753" s="157" t="s">
        <v>1821</v>
      </c>
      <c r="O1753" s="157">
        <v>0</v>
      </c>
      <c r="P1753" s="205"/>
      <c r="Q1753" s="205"/>
      <c r="R1753" s="205"/>
      <c r="S1753" s="206"/>
    </row>
    <row r="1754" spans="1:19" ht="29.1" customHeight="1">
      <c r="A1754" s="166">
        <v>1750</v>
      </c>
      <c r="B1754" s="206"/>
      <c r="C1754" s="206"/>
      <c r="D1754" s="206"/>
      <c r="E1754" s="206"/>
      <c r="F1754" s="206" t="s">
        <v>3224</v>
      </c>
      <c r="G1754" s="206" t="s">
        <v>3223</v>
      </c>
      <c r="H1754" s="158" t="s">
        <v>1760</v>
      </c>
      <c r="I1754" s="155" t="s">
        <v>55</v>
      </c>
      <c r="J1754" s="128">
        <v>2984.5</v>
      </c>
      <c r="K1754" s="128">
        <v>2844</v>
      </c>
      <c r="L1754" s="128">
        <v>4700</v>
      </c>
      <c r="M1754" s="199">
        <f>K1754*L1754</f>
        <v>13366800</v>
      </c>
      <c r="N1754" s="157" t="s">
        <v>2879</v>
      </c>
      <c r="O1754" s="157" t="s">
        <v>2880</v>
      </c>
      <c r="P1754" s="205"/>
      <c r="Q1754" s="205"/>
      <c r="R1754" s="205"/>
      <c r="S1754" s="206"/>
    </row>
    <row r="1755" spans="1:19" ht="29.1" customHeight="1">
      <c r="A1755" s="166">
        <v>1751</v>
      </c>
      <c r="B1755" s="206"/>
      <c r="C1755" s="206"/>
      <c r="D1755" s="206"/>
      <c r="E1755" s="206"/>
      <c r="F1755" s="206" t="s">
        <v>3224</v>
      </c>
      <c r="G1755" s="206" t="s">
        <v>3223</v>
      </c>
      <c r="H1755" s="158" t="s">
        <v>1759</v>
      </c>
      <c r="I1755" s="155" t="s">
        <v>55</v>
      </c>
      <c r="J1755" s="128">
        <v>2887.9</v>
      </c>
      <c r="K1755" s="128">
        <v>1241</v>
      </c>
      <c r="L1755" s="128">
        <v>4700</v>
      </c>
      <c r="M1755" s="199">
        <f>K1755*L1755</f>
        <v>5832700</v>
      </c>
      <c r="N1755" s="157" t="s">
        <v>2014</v>
      </c>
      <c r="O1755" s="157" t="s">
        <v>2875</v>
      </c>
      <c r="P1755" s="205"/>
      <c r="Q1755" s="205"/>
      <c r="R1755" s="205"/>
      <c r="S1755" s="206"/>
    </row>
    <row r="1756" spans="1:19" ht="29.1" customHeight="1">
      <c r="A1756" s="166">
        <v>1752</v>
      </c>
      <c r="B1756" s="206"/>
      <c r="C1756" s="206"/>
      <c r="D1756" s="206"/>
      <c r="E1756" s="206"/>
      <c r="F1756" s="206" t="s">
        <v>3224</v>
      </c>
      <c r="G1756" s="206" t="s">
        <v>3223</v>
      </c>
      <c r="H1756" s="158" t="s">
        <v>1798</v>
      </c>
      <c r="I1756" s="155" t="s">
        <v>166</v>
      </c>
      <c r="J1756" s="128">
        <v>1221.5999999999999</v>
      </c>
      <c r="K1756" s="128">
        <v>278</v>
      </c>
      <c r="L1756" s="128">
        <v>1650</v>
      </c>
      <c r="M1756" s="199"/>
      <c r="N1756" s="157" t="s">
        <v>1821</v>
      </c>
      <c r="O1756" s="157">
        <v>0</v>
      </c>
      <c r="P1756" s="205"/>
      <c r="Q1756" s="205"/>
      <c r="R1756" s="205"/>
      <c r="S1756" s="206"/>
    </row>
    <row r="1757" spans="1:19" ht="29.1" customHeight="1">
      <c r="A1757" s="166">
        <v>1753</v>
      </c>
      <c r="B1757" s="206"/>
      <c r="C1757" s="206"/>
      <c r="D1757" s="206"/>
      <c r="E1757" s="206"/>
      <c r="F1757" s="206" t="s">
        <v>3224</v>
      </c>
      <c r="G1757" s="206" t="s">
        <v>3223</v>
      </c>
      <c r="H1757" s="158" t="s">
        <v>1740</v>
      </c>
      <c r="I1757" s="155" t="s">
        <v>55</v>
      </c>
      <c r="J1757" s="128">
        <v>622.1</v>
      </c>
      <c r="K1757" s="128">
        <v>294</v>
      </c>
      <c r="L1757" s="128">
        <v>4980</v>
      </c>
      <c r="M1757" s="199">
        <f t="shared" ref="M1757:M1781" si="29">K1757*L1757</f>
        <v>1464120</v>
      </c>
      <c r="N1757" s="157" t="s">
        <v>2864</v>
      </c>
      <c r="O1757" s="157" t="s">
        <v>2865</v>
      </c>
      <c r="P1757" s="205"/>
      <c r="Q1757" s="205"/>
      <c r="R1757" s="205"/>
      <c r="S1757" s="206"/>
    </row>
    <row r="1758" spans="1:19" ht="29.1" customHeight="1">
      <c r="A1758" s="166">
        <v>1754</v>
      </c>
      <c r="B1758" s="206"/>
      <c r="C1758" s="206"/>
      <c r="D1758" s="206"/>
      <c r="E1758" s="206"/>
      <c r="F1758" s="206" t="s">
        <v>3224</v>
      </c>
      <c r="G1758" s="206" t="s">
        <v>3223</v>
      </c>
      <c r="H1758" s="158" t="s">
        <v>1741</v>
      </c>
      <c r="I1758" s="155" t="s">
        <v>55</v>
      </c>
      <c r="J1758" s="128">
        <v>1461.7</v>
      </c>
      <c r="K1758" s="128">
        <v>766</v>
      </c>
      <c r="L1758" s="128">
        <v>4980</v>
      </c>
      <c r="M1758" s="199">
        <f t="shared" si="29"/>
        <v>3814680</v>
      </c>
      <c r="N1758" s="157" t="s">
        <v>2864</v>
      </c>
      <c r="O1758" s="157" t="s">
        <v>2865</v>
      </c>
      <c r="P1758" s="205"/>
      <c r="Q1758" s="205"/>
      <c r="R1758" s="205"/>
      <c r="S1758" s="206"/>
    </row>
    <row r="1759" spans="1:19" ht="29.1" customHeight="1">
      <c r="A1759" s="166">
        <v>1755</v>
      </c>
      <c r="B1759" s="206"/>
      <c r="C1759" s="206"/>
      <c r="D1759" s="206"/>
      <c r="E1759" s="206"/>
      <c r="F1759" s="206" t="s">
        <v>3224</v>
      </c>
      <c r="G1759" s="206" t="s">
        <v>3223</v>
      </c>
      <c r="H1759" s="158" t="s">
        <v>1742</v>
      </c>
      <c r="I1759" s="155" t="s">
        <v>55</v>
      </c>
      <c r="J1759" s="128">
        <v>4460.6000000000004</v>
      </c>
      <c r="K1759" s="128">
        <v>2408</v>
      </c>
      <c r="L1759" s="128">
        <v>4980</v>
      </c>
      <c r="M1759" s="199">
        <f t="shared" si="29"/>
        <v>11991840</v>
      </c>
      <c r="N1759" s="157" t="s">
        <v>2709</v>
      </c>
      <c r="O1759" s="157" t="s">
        <v>2866</v>
      </c>
      <c r="P1759" s="205"/>
      <c r="Q1759" s="205"/>
      <c r="R1759" s="205"/>
      <c r="S1759" s="206"/>
    </row>
    <row r="1760" spans="1:19" ht="29.1" customHeight="1">
      <c r="A1760" s="166">
        <v>1756</v>
      </c>
      <c r="B1760" s="206"/>
      <c r="C1760" s="206"/>
      <c r="D1760" s="206"/>
      <c r="E1760" s="206"/>
      <c r="F1760" s="206" t="s">
        <v>3224</v>
      </c>
      <c r="G1760" s="206" t="s">
        <v>3223</v>
      </c>
      <c r="H1760" s="158" t="s">
        <v>1743</v>
      </c>
      <c r="I1760" s="155" t="s">
        <v>55</v>
      </c>
      <c r="J1760" s="128">
        <v>636.6</v>
      </c>
      <c r="K1760" s="128">
        <v>280</v>
      </c>
      <c r="L1760" s="128">
        <v>4980</v>
      </c>
      <c r="M1760" s="199">
        <f t="shared" si="29"/>
        <v>1394400</v>
      </c>
      <c r="N1760" s="157" t="s">
        <v>2709</v>
      </c>
      <c r="O1760" s="157" t="s">
        <v>2710</v>
      </c>
      <c r="P1760" s="205"/>
      <c r="Q1760" s="205"/>
      <c r="R1760" s="205"/>
      <c r="S1760" s="206"/>
    </row>
    <row r="1761" spans="1:19" ht="29.1" customHeight="1">
      <c r="A1761" s="166">
        <v>1757</v>
      </c>
      <c r="B1761" s="206"/>
      <c r="C1761" s="206"/>
      <c r="D1761" s="206"/>
      <c r="E1761" s="206"/>
      <c r="F1761" s="206" t="s">
        <v>3224</v>
      </c>
      <c r="G1761" s="206" t="s">
        <v>3223</v>
      </c>
      <c r="H1761" s="158" t="s">
        <v>1744</v>
      </c>
      <c r="I1761" s="155" t="s">
        <v>55</v>
      </c>
      <c r="J1761" s="128">
        <v>2708.6</v>
      </c>
      <c r="K1761" s="128">
        <v>1178</v>
      </c>
      <c r="L1761" s="128">
        <v>4980</v>
      </c>
      <c r="M1761" s="199">
        <f t="shared" si="29"/>
        <v>5866440</v>
      </c>
      <c r="N1761" s="157" t="s">
        <v>2775</v>
      </c>
      <c r="O1761" s="157" t="s">
        <v>2867</v>
      </c>
      <c r="P1761" s="205"/>
      <c r="Q1761" s="205"/>
      <c r="R1761" s="205"/>
      <c r="S1761" s="206"/>
    </row>
    <row r="1762" spans="1:19" ht="29.1" customHeight="1">
      <c r="A1762" s="166">
        <v>1758</v>
      </c>
      <c r="B1762" s="206"/>
      <c r="C1762" s="206"/>
      <c r="D1762" s="206"/>
      <c r="E1762" s="206"/>
      <c r="F1762" s="206" t="s">
        <v>3224</v>
      </c>
      <c r="G1762" s="206" t="s">
        <v>3223</v>
      </c>
      <c r="H1762" s="158" t="s">
        <v>1745</v>
      </c>
      <c r="I1762" s="155" t="s">
        <v>55</v>
      </c>
      <c r="J1762" s="128">
        <v>1305.5</v>
      </c>
      <c r="K1762" s="128">
        <v>578</v>
      </c>
      <c r="L1762" s="128">
        <v>4980</v>
      </c>
      <c r="M1762" s="199">
        <f t="shared" si="29"/>
        <v>2878440</v>
      </c>
      <c r="N1762" s="157" t="s">
        <v>2709</v>
      </c>
      <c r="O1762" s="157" t="s">
        <v>2840</v>
      </c>
      <c r="P1762" s="205"/>
      <c r="Q1762" s="205"/>
      <c r="R1762" s="205"/>
      <c r="S1762" s="206"/>
    </row>
    <row r="1763" spans="1:19" ht="29.1" customHeight="1">
      <c r="A1763" s="166">
        <v>1759</v>
      </c>
      <c r="B1763" s="206"/>
      <c r="C1763" s="206"/>
      <c r="D1763" s="206"/>
      <c r="E1763" s="206"/>
      <c r="F1763" s="206" t="s">
        <v>3224</v>
      </c>
      <c r="G1763" s="206" t="s">
        <v>3223</v>
      </c>
      <c r="H1763" s="158" t="s">
        <v>1746</v>
      </c>
      <c r="I1763" s="155" t="s">
        <v>55</v>
      </c>
      <c r="J1763" s="128">
        <v>1980.8</v>
      </c>
      <c r="K1763" s="128">
        <v>1246</v>
      </c>
      <c r="L1763" s="128">
        <v>4980</v>
      </c>
      <c r="M1763" s="199">
        <f t="shared" si="29"/>
        <v>6205080</v>
      </c>
      <c r="N1763" s="157" t="s">
        <v>2709</v>
      </c>
      <c r="O1763" s="157" t="s">
        <v>2840</v>
      </c>
      <c r="P1763" s="205"/>
      <c r="Q1763" s="205"/>
      <c r="R1763" s="205"/>
      <c r="S1763" s="206"/>
    </row>
    <row r="1764" spans="1:19" ht="29.1" customHeight="1">
      <c r="A1764" s="166">
        <v>1760</v>
      </c>
      <c r="B1764" s="206"/>
      <c r="C1764" s="206"/>
      <c r="D1764" s="206"/>
      <c r="E1764" s="206"/>
      <c r="F1764" s="206" t="s">
        <v>3224</v>
      </c>
      <c r="G1764" s="206" t="s">
        <v>3223</v>
      </c>
      <c r="H1764" s="158" t="s">
        <v>1718</v>
      </c>
      <c r="I1764" s="155" t="s">
        <v>166</v>
      </c>
      <c r="J1764" s="128">
        <v>101</v>
      </c>
      <c r="K1764" s="128">
        <v>21</v>
      </c>
      <c r="L1764" s="128">
        <v>1650</v>
      </c>
      <c r="M1764" s="199">
        <f t="shared" si="29"/>
        <v>34650</v>
      </c>
      <c r="N1764" s="157" t="s">
        <v>1821</v>
      </c>
      <c r="O1764" s="157">
        <v>0</v>
      </c>
      <c r="P1764" s="205"/>
      <c r="Q1764" s="205"/>
      <c r="R1764" s="205"/>
      <c r="S1764" s="206"/>
    </row>
    <row r="1765" spans="1:19" ht="29.1" customHeight="1">
      <c r="A1765" s="166">
        <v>1761</v>
      </c>
      <c r="B1765" s="206"/>
      <c r="C1765" s="206"/>
      <c r="D1765" s="206"/>
      <c r="E1765" s="206"/>
      <c r="F1765" s="206" t="s">
        <v>3224</v>
      </c>
      <c r="G1765" s="206" t="s">
        <v>3223</v>
      </c>
      <c r="H1765" s="158" t="s">
        <v>1717</v>
      </c>
      <c r="I1765" s="155" t="s">
        <v>119</v>
      </c>
      <c r="J1765" s="128">
        <v>114</v>
      </c>
      <c r="K1765" s="128">
        <v>1</v>
      </c>
      <c r="L1765" s="128">
        <v>1650</v>
      </c>
      <c r="M1765" s="199">
        <f t="shared" si="29"/>
        <v>1650</v>
      </c>
      <c r="N1765" s="157" t="s">
        <v>1821</v>
      </c>
      <c r="O1765" s="157">
        <v>0</v>
      </c>
      <c r="P1765" s="205"/>
      <c r="Q1765" s="205"/>
      <c r="R1765" s="205"/>
      <c r="S1765" s="206"/>
    </row>
    <row r="1766" spans="1:19" ht="29.1" customHeight="1">
      <c r="A1766" s="166">
        <v>1762</v>
      </c>
      <c r="B1766" s="206"/>
      <c r="C1766" s="206"/>
      <c r="D1766" s="206"/>
      <c r="E1766" s="206"/>
      <c r="F1766" s="206" t="s">
        <v>3224</v>
      </c>
      <c r="G1766" s="206" t="s">
        <v>3223</v>
      </c>
      <c r="H1766" s="158" t="s">
        <v>1724</v>
      </c>
      <c r="I1766" s="155" t="s">
        <v>370</v>
      </c>
      <c r="J1766" s="128">
        <v>78</v>
      </c>
      <c r="K1766" s="128">
        <v>7</v>
      </c>
      <c r="L1766" s="128">
        <v>2560</v>
      </c>
      <c r="M1766" s="199">
        <f t="shared" si="29"/>
        <v>17920</v>
      </c>
      <c r="N1766" s="157" t="s">
        <v>3191</v>
      </c>
      <c r="O1766" s="157">
        <v>0</v>
      </c>
      <c r="P1766" s="205"/>
      <c r="Q1766" s="205"/>
      <c r="R1766" s="205"/>
      <c r="S1766" s="206"/>
    </row>
    <row r="1767" spans="1:19" ht="29.1" customHeight="1">
      <c r="A1767" s="166">
        <v>1763</v>
      </c>
      <c r="B1767" s="206"/>
      <c r="C1767" s="206"/>
      <c r="D1767" s="206"/>
      <c r="E1767" s="206"/>
      <c r="F1767" s="206" t="s">
        <v>3224</v>
      </c>
      <c r="G1767" s="206" t="s">
        <v>3223</v>
      </c>
      <c r="H1767" s="158" t="s">
        <v>2967</v>
      </c>
      <c r="I1767" s="155" t="s">
        <v>1426</v>
      </c>
      <c r="J1767" s="128">
        <v>478</v>
      </c>
      <c r="K1767" s="128">
        <v>22</v>
      </c>
      <c r="L1767" s="128">
        <v>1480</v>
      </c>
      <c r="M1767" s="199">
        <f t="shared" si="29"/>
        <v>32560</v>
      </c>
      <c r="N1767" s="157" t="s">
        <v>3180</v>
      </c>
      <c r="O1767" s="157"/>
      <c r="P1767" s="205"/>
      <c r="Q1767" s="205"/>
      <c r="R1767" s="205"/>
      <c r="S1767" s="206"/>
    </row>
    <row r="1768" spans="1:19" ht="29.1" customHeight="1">
      <c r="A1768" s="166">
        <v>1764</v>
      </c>
      <c r="B1768" s="206"/>
      <c r="C1768" s="206"/>
      <c r="D1768" s="206"/>
      <c r="E1768" s="206"/>
      <c r="F1768" s="206" t="s">
        <v>3224</v>
      </c>
      <c r="G1768" s="206" t="s">
        <v>3223</v>
      </c>
      <c r="H1768" s="158" t="s">
        <v>1712</v>
      </c>
      <c r="I1768" s="155" t="s">
        <v>55</v>
      </c>
      <c r="J1768" s="128">
        <v>199</v>
      </c>
      <c r="K1768" s="128">
        <v>169</v>
      </c>
      <c r="L1768" s="128">
        <v>3200</v>
      </c>
      <c r="M1768" s="199">
        <f t="shared" si="29"/>
        <v>540800</v>
      </c>
      <c r="N1768" s="157" t="s">
        <v>1812</v>
      </c>
      <c r="O1768" s="157" t="s">
        <v>2725</v>
      </c>
      <c r="P1768" s="205"/>
      <c r="Q1768" s="205"/>
      <c r="R1768" s="205"/>
      <c r="S1768" s="206"/>
    </row>
    <row r="1769" spans="1:19" ht="29.1" customHeight="1">
      <c r="A1769" s="166">
        <v>1765</v>
      </c>
      <c r="B1769" s="206"/>
      <c r="C1769" s="206"/>
      <c r="D1769" s="206"/>
      <c r="E1769" s="206"/>
      <c r="F1769" s="206" t="s">
        <v>3224</v>
      </c>
      <c r="G1769" s="206" t="s">
        <v>3223</v>
      </c>
      <c r="H1769" s="158" t="s">
        <v>1713</v>
      </c>
      <c r="I1769" s="155" t="s">
        <v>55</v>
      </c>
      <c r="J1769" s="128">
        <v>92</v>
      </c>
      <c r="K1769" s="128">
        <v>1</v>
      </c>
      <c r="L1769" s="128">
        <v>3200</v>
      </c>
      <c r="M1769" s="199">
        <f t="shared" si="29"/>
        <v>3200</v>
      </c>
      <c r="N1769" s="157" t="s">
        <v>1812</v>
      </c>
      <c r="O1769" s="157" t="s">
        <v>2725</v>
      </c>
      <c r="P1769" s="205"/>
      <c r="Q1769" s="205"/>
      <c r="R1769" s="205"/>
      <c r="S1769" s="206"/>
    </row>
    <row r="1770" spans="1:19" ht="29.1" customHeight="1">
      <c r="A1770" s="166">
        <v>1766</v>
      </c>
      <c r="B1770" s="206"/>
      <c r="C1770" s="206"/>
      <c r="D1770" s="206"/>
      <c r="E1770" s="206"/>
      <c r="F1770" s="206" t="s">
        <v>3224</v>
      </c>
      <c r="G1770" s="206" t="s">
        <v>3223</v>
      </c>
      <c r="H1770" s="158" t="s">
        <v>1749</v>
      </c>
      <c r="I1770" s="155" t="s">
        <v>55</v>
      </c>
      <c r="J1770" s="128">
        <v>1433.5</v>
      </c>
      <c r="K1770" s="128">
        <v>25</v>
      </c>
      <c r="L1770" s="128">
        <v>4700</v>
      </c>
      <c r="M1770" s="199">
        <f t="shared" si="29"/>
        <v>117500</v>
      </c>
      <c r="N1770" s="157" t="s">
        <v>2869</v>
      </c>
      <c r="O1770" s="157" t="s">
        <v>2870</v>
      </c>
      <c r="P1770" s="205"/>
      <c r="Q1770" s="205"/>
      <c r="R1770" s="205"/>
      <c r="S1770" s="206"/>
    </row>
    <row r="1771" spans="1:19" ht="29.1" customHeight="1">
      <c r="A1771" s="166">
        <v>1767</v>
      </c>
      <c r="B1771" s="206"/>
      <c r="C1771" s="206"/>
      <c r="D1771" s="206"/>
      <c r="E1771" s="206"/>
      <c r="F1771" s="206" t="s">
        <v>3224</v>
      </c>
      <c r="G1771" s="206" t="s">
        <v>3223</v>
      </c>
      <c r="H1771" s="158" t="s">
        <v>1748</v>
      </c>
      <c r="I1771" s="155" t="s">
        <v>55</v>
      </c>
      <c r="J1771" s="128">
        <v>1147</v>
      </c>
      <c r="K1771" s="128">
        <v>1027</v>
      </c>
      <c r="L1771" s="128">
        <v>4700</v>
      </c>
      <c r="M1771" s="199">
        <f t="shared" si="29"/>
        <v>4826900</v>
      </c>
      <c r="N1771" s="157" t="s">
        <v>2869</v>
      </c>
      <c r="O1771" s="157" t="s">
        <v>2870</v>
      </c>
      <c r="P1771" s="205"/>
      <c r="Q1771" s="205"/>
      <c r="R1771" s="205"/>
      <c r="S1771" s="206"/>
    </row>
    <row r="1772" spans="1:19" ht="29.1" customHeight="1">
      <c r="A1772" s="166">
        <v>1768</v>
      </c>
      <c r="B1772" s="206"/>
      <c r="C1772" s="206"/>
      <c r="D1772" s="206"/>
      <c r="E1772" s="206"/>
      <c r="F1772" s="206" t="s">
        <v>3224</v>
      </c>
      <c r="G1772" s="206" t="s">
        <v>3223</v>
      </c>
      <c r="H1772" s="158" t="s">
        <v>1753</v>
      </c>
      <c r="I1772" s="155" t="s">
        <v>55</v>
      </c>
      <c r="J1772" s="128">
        <v>1551.5</v>
      </c>
      <c r="K1772" s="128">
        <v>342</v>
      </c>
      <c r="L1772" s="128">
        <v>4700</v>
      </c>
      <c r="M1772" s="199">
        <f t="shared" si="29"/>
        <v>1607400</v>
      </c>
      <c r="N1772" s="157" t="s">
        <v>2873</v>
      </c>
      <c r="O1772" s="157" t="s">
        <v>2874</v>
      </c>
      <c r="P1772" s="205"/>
      <c r="Q1772" s="205"/>
      <c r="R1772" s="205"/>
      <c r="S1772" s="206"/>
    </row>
    <row r="1773" spans="1:19" ht="29.1" customHeight="1">
      <c r="A1773" s="166">
        <v>1769</v>
      </c>
      <c r="B1773" s="206"/>
      <c r="C1773" s="206"/>
      <c r="D1773" s="206"/>
      <c r="E1773" s="206"/>
      <c r="F1773" s="206" t="s">
        <v>3224</v>
      </c>
      <c r="G1773" s="206" t="s">
        <v>3223</v>
      </c>
      <c r="H1773" s="158" t="s">
        <v>1752</v>
      </c>
      <c r="I1773" s="155" t="s">
        <v>55</v>
      </c>
      <c r="J1773" s="128">
        <v>2067.8000000000002</v>
      </c>
      <c r="K1773" s="128">
        <v>1931</v>
      </c>
      <c r="L1773" s="128">
        <v>4700</v>
      </c>
      <c r="M1773" s="199">
        <f t="shared" si="29"/>
        <v>9075700</v>
      </c>
      <c r="N1773" s="157" t="s">
        <v>1969</v>
      </c>
      <c r="O1773" s="157" t="s">
        <v>1970</v>
      </c>
      <c r="P1773" s="205"/>
      <c r="Q1773" s="205"/>
      <c r="R1773" s="205"/>
      <c r="S1773" s="206"/>
    </row>
    <row r="1774" spans="1:19" ht="29.1" customHeight="1">
      <c r="A1774" s="166">
        <v>1770</v>
      </c>
      <c r="B1774" s="206"/>
      <c r="C1774" s="206"/>
      <c r="D1774" s="206"/>
      <c r="E1774" s="206"/>
      <c r="F1774" s="206" t="s">
        <v>3224</v>
      </c>
      <c r="G1774" s="206" t="s">
        <v>3223</v>
      </c>
      <c r="H1774" s="158" t="s">
        <v>1795</v>
      </c>
      <c r="I1774" s="155" t="s">
        <v>166</v>
      </c>
      <c r="J1774" s="128">
        <v>1925.8</v>
      </c>
      <c r="K1774" s="128">
        <v>285</v>
      </c>
      <c r="L1774" s="128">
        <v>1650</v>
      </c>
      <c r="M1774" s="199">
        <f t="shared" si="29"/>
        <v>470250</v>
      </c>
      <c r="N1774" s="157" t="s">
        <v>1821</v>
      </c>
      <c r="O1774" s="157">
        <v>0</v>
      </c>
      <c r="P1774" s="205"/>
      <c r="Q1774" s="205"/>
      <c r="R1774" s="205"/>
      <c r="S1774" s="206"/>
    </row>
    <row r="1775" spans="1:19" ht="29.1" customHeight="1">
      <c r="A1775" s="166">
        <v>1771</v>
      </c>
      <c r="B1775" s="206"/>
      <c r="C1775" s="206"/>
      <c r="D1775" s="206"/>
      <c r="E1775" s="206"/>
      <c r="F1775" s="206" t="s">
        <v>3224</v>
      </c>
      <c r="G1775" s="206" t="s">
        <v>3223</v>
      </c>
      <c r="H1775" s="158" t="s">
        <v>1758</v>
      </c>
      <c r="I1775" s="155" t="s">
        <v>55</v>
      </c>
      <c r="J1775" s="128">
        <v>3010.7</v>
      </c>
      <c r="K1775" s="128">
        <v>89</v>
      </c>
      <c r="L1775" s="128">
        <v>4700</v>
      </c>
      <c r="M1775" s="199">
        <f t="shared" si="29"/>
        <v>418300</v>
      </c>
      <c r="N1775" s="157" t="s">
        <v>2807</v>
      </c>
      <c r="O1775" s="157" t="s">
        <v>2878</v>
      </c>
      <c r="P1775" s="205"/>
      <c r="Q1775" s="205"/>
      <c r="R1775" s="205"/>
      <c r="S1775" s="206"/>
    </row>
    <row r="1776" spans="1:19" ht="29.1" customHeight="1">
      <c r="A1776" s="166">
        <v>1772</v>
      </c>
      <c r="B1776" s="206"/>
      <c r="C1776" s="206"/>
      <c r="D1776" s="206"/>
      <c r="E1776" s="206"/>
      <c r="F1776" s="206" t="s">
        <v>3224</v>
      </c>
      <c r="G1776" s="206" t="s">
        <v>3223</v>
      </c>
      <c r="H1776" s="158" t="s">
        <v>1757</v>
      </c>
      <c r="I1776" s="155" t="s">
        <v>55</v>
      </c>
      <c r="J1776" s="128">
        <v>1733.3</v>
      </c>
      <c r="K1776" s="128">
        <v>1254</v>
      </c>
      <c r="L1776" s="128">
        <v>4700</v>
      </c>
      <c r="M1776" s="199">
        <f t="shared" si="29"/>
        <v>5893800</v>
      </c>
      <c r="N1776" s="157" t="s">
        <v>2876</v>
      </c>
      <c r="O1776" s="157" t="s">
        <v>2877</v>
      </c>
      <c r="P1776" s="205"/>
      <c r="Q1776" s="205"/>
      <c r="R1776" s="205"/>
      <c r="S1776" s="206"/>
    </row>
    <row r="1777" spans="1:19" ht="29.1" customHeight="1">
      <c r="A1777" s="166">
        <v>1773</v>
      </c>
      <c r="B1777" s="206"/>
      <c r="C1777" s="206"/>
      <c r="D1777" s="206"/>
      <c r="E1777" s="206"/>
      <c r="F1777" s="206" t="s">
        <v>3224</v>
      </c>
      <c r="G1777" s="206" t="s">
        <v>3223</v>
      </c>
      <c r="H1777" s="158" t="s">
        <v>1756</v>
      </c>
      <c r="I1777" s="155" t="s">
        <v>55</v>
      </c>
      <c r="J1777" s="128">
        <v>1288.7</v>
      </c>
      <c r="K1777" s="128">
        <v>1288.7</v>
      </c>
      <c r="L1777" s="128">
        <v>4700</v>
      </c>
      <c r="M1777" s="199">
        <f t="shared" si="29"/>
        <v>6056890</v>
      </c>
      <c r="N1777" s="157" t="s">
        <v>2808</v>
      </c>
      <c r="O1777" s="157" t="s">
        <v>2868</v>
      </c>
      <c r="P1777" s="205"/>
      <c r="Q1777" s="205"/>
      <c r="R1777" s="205"/>
      <c r="S1777" s="206"/>
    </row>
    <row r="1778" spans="1:19" ht="29.1" customHeight="1">
      <c r="A1778" s="166">
        <v>1774</v>
      </c>
      <c r="B1778" s="206"/>
      <c r="C1778" s="206"/>
      <c r="D1778" s="206"/>
      <c r="E1778" s="206"/>
      <c r="F1778" s="206" t="s">
        <v>3224</v>
      </c>
      <c r="G1778" s="206" t="s">
        <v>3223</v>
      </c>
      <c r="H1778" s="158" t="s">
        <v>1762</v>
      </c>
      <c r="I1778" s="155" t="s">
        <v>55</v>
      </c>
      <c r="J1778" s="128">
        <v>818.7</v>
      </c>
      <c r="K1778" s="128">
        <v>1</v>
      </c>
      <c r="L1778" s="128">
        <v>4700</v>
      </c>
      <c r="M1778" s="199">
        <f t="shared" si="29"/>
        <v>4700</v>
      </c>
      <c r="N1778" s="157" t="s">
        <v>2881</v>
      </c>
      <c r="O1778" s="157" t="s">
        <v>2877</v>
      </c>
      <c r="P1778" s="205"/>
      <c r="Q1778" s="205"/>
      <c r="R1778" s="205"/>
      <c r="S1778" s="206"/>
    </row>
    <row r="1779" spans="1:19" ht="29.1" customHeight="1">
      <c r="A1779" s="166">
        <v>1775</v>
      </c>
      <c r="B1779" s="206"/>
      <c r="C1779" s="206"/>
      <c r="D1779" s="206"/>
      <c r="E1779" s="206"/>
      <c r="F1779" s="206" t="s">
        <v>3224</v>
      </c>
      <c r="G1779" s="206" t="s">
        <v>3223</v>
      </c>
      <c r="H1779" s="158" t="s">
        <v>1761</v>
      </c>
      <c r="I1779" s="155" t="s">
        <v>55</v>
      </c>
      <c r="J1779" s="128">
        <v>1001.7</v>
      </c>
      <c r="K1779" s="128">
        <v>321</v>
      </c>
      <c r="L1779" s="128">
        <v>4700</v>
      </c>
      <c r="M1779" s="199">
        <f t="shared" si="29"/>
        <v>1508700</v>
      </c>
      <c r="N1779" s="157" t="s">
        <v>2879</v>
      </c>
      <c r="O1779" s="157" t="s">
        <v>2880</v>
      </c>
      <c r="P1779" s="205"/>
      <c r="Q1779" s="205"/>
      <c r="R1779" s="205"/>
      <c r="S1779" s="206"/>
    </row>
    <row r="1780" spans="1:19" ht="29.1" customHeight="1">
      <c r="A1780" s="166">
        <v>1776</v>
      </c>
      <c r="B1780" s="206"/>
      <c r="C1780" s="206"/>
      <c r="D1780" s="206"/>
      <c r="E1780" s="206"/>
      <c r="F1780" s="206" t="s">
        <v>3224</v>
      </c>
      <c r="G1780" s="206" t="s">
        <v>3223</v>
      </c>
      <c r="H1780" s="158" t="s">
        <v>3020</v>
      </c>
      <c r="I1780" s="155" t="s">
        <v>119</v>
      </c>
      <c r="J1780" s="128">
        <v>3898.9</v>
      </c>
      <c r="K1780" s="128">
        <v>172</v>
      </c>
      <c r="L1780" s="128">
        <v>1650</v>
      </c>
      <c r="M1780" s="199">
        <f t="shared" si="29"/>
        <v>283800</v>
      </c>
      <c r="N1780" s="157" t="s">
        <v>1821</v>
      </c>
      <c r="O1780" s="157">
        <v>0</v>
      </c>
      <c r="P1780" s="205"/>
      <c r="Q1780" s="205"/>
      <c r="R1780" s="205"/>
      <c r="S1780" s="206"/>
    </row>
    <row r="1781" spans="1:19" ht="29.1" customHeight="1">
      <c r="A1781" s="166">
        <v>1777</v>
      </c>
      <c r="B1781" s="206"/>
      <c r="C1781" s="206"/>
      <c r="D1781" s="206"/>
      <c r="E1781" s="206"/>
      <c r="F1781" s="206" t="s">
        <v>3224</v>
      </c>
      <c r="G1781" s="206" t="s">
        <v>3223</v>
      </c>
      <c r="H1781" s="158" t="s">
        <v>1763</v>
      </c>
      <c r="I1781" s="155" t="s">
        <v>55</v>
      </c>
      <c r="J1781" s="128">
        <v>1782.9</v>
      </c>
      <c r="K1781" s="128">
        <v>1477</v>
      </c>
      <c r="L1781" s="128">
        <v>4700</v>
      </c>
      <c r="M1781" s="199">
        <f t="shared" si="29"/>
        <v>6941900</v>
      </c>
      <c r="N1781" s="157" t="s">
        <v>2014</v>
      </c>
      <c r="O1781" s="157" t="s">
        <v>2875</v>
      </c>
      <c r="P1781" s="205"/>
      <c r="Q1781" s="205"/>
      <c r="R1781" s="205"/>
      <c r="S1781" s="206"/>
    </row>
    <row r="1782" spans="1:19" ht="29.1" customHeight="1">
      <c r="A1782" s="166">
        <v>1778</v>
      </c>
      <c r="B1782" s="206"/>
      <c r="C1782" s="206"/>
      <c r="D1782" s="206"/>
      <c r="E1782" s="206"/>
      <c r="F1782" s="206" t="s">
        <v>3224</v>
      </c>
      <c r="G1782" s="206" t="s">
        <v>3223</v>
      </c>
      <c r="H1782" s="158" t="s">
        <v>3021</v>
      </c>
      <c r="I1782" s="155" t="s">
        <v>166</v>
      </c>
      <c r="J1782" s="128">
        <v>848.4</v>
      </c>
      <c r="K1782" s="128">
        <v>445</v>
      </c>
      <c r="L1782" s="128">
        <v>1650</v>
      </c>
      <c r="M1782" s="199"/>
      <c r="N1782" s="157" t="s">
        <v>1821</v>
      </c>
      <c r="O1782" s="157">
        <v>0</v>
      </c>
      <c r="P1782" s="205"/>
      <c r="Q1782" s="205"/>
      <c r="R1782" s="205"/>
      <c r="S1782" s="206"/>
    </row>
    <row r="1783" spans="1:19" ht="29.1" customHeight="1">
      <c r="A1783" s="166">
        <v>1779</v>
      </c>
      <c r="B1783" s="206"/>
      <c r="C1783" s="206"/>
      <c r="D1783" s="206"/>
      <c r="E1783" s="206"/>
      <c r="F1783" s="206" t="s">
        <v>3224</v>
      </c>
      <c r="G1783" s="206" t="s">
        <v>3223</v>
      </c>
      <c r="H1783" s="158" t="s">
        <v>3022</v>
      </c>
      <c r="I1783" s="155" t="s">
        <v>119</v>
      </c>
      <c r="J1783" s="128">
        <v>4779.3999999999996</v>
      </c>
      <c r="K1783" s="128">
        <v>539</v>
      </c>
      <c r="L1783" s="128">
        <v>1650</v>
      </c>
      <c r="M1783" s="199"/>
      <c r="N1783" s="157" t="s">
        <v>1821</v>
      </c>
      <c r="O1783" s="157">
        <v>0</v>
      </c>
      <c r="P1783" s="205"/>
      <c r="Q1783" s="205"/>
      <c r="R1783" s="205"/>
      <c r="S1783" s="206"/>
    </row>
    <row r="1784" spans="1:19" ht="29.1" customHeight="1">
      <c r="A1784" s="166">
        <v>1780</v>
      </c>
      <c r="B1784" s="206"/>
      <c r="C1784" s="206"/>
      <c r="D1784" s="206"/>
      <c r="E1784" s="206"/>
      <c r="F1784" s="206" t="s">
        <v>3224</v>
      </c>
      <c r="G1784" s="206" t="s">
        <v>3223</v>
      </c>
      <c r="H1784" s="158" t="s">
        <v>1780</v>
      </c>
      <c r="I1784" s="155" t="s">
        <v>55</v>
      </c>
      <c r="J1784" s="128">
        <v>2312.3000000000002</v>
      </c>
      <c r="K1784" s="128">
        <v>1244</v>
      </c>
      <c r="L1784" s="128">
        <v>4700</v>
      </c>
      <c r="M1784" s="199">
        <f>K1784*L1784</f>
        <v>5846800</v>
      </c>
      <c r="N1784" s="157" t="s">
        <v>2737</v>
      </c>
      <c r="O1784" s="157" t="s">
        <v>2738</v>
      </c>
      <c r="P1784" s="205"/>
      <c r="Q1784" s="205"/>
      <c r="R1784" s="205"/>
      <c r="S1784" s="206"/>
    </row>
    <row r="1785" spans="1:19" ht="29.1" customHeight="1">
      <c r="A1785" s="166">
        <v>1781</v>
      </c>
      <c r="B1785" s="206"/>
      <c r="C1785" s="206"/>
      <c r="D1785" s="206"/>
      <c r="E1785" s="206"/>
      <c r="F1785" s="206" t="s">
        <v>3224</v>
      </c>
      <c r="G1785" s="206" t="s">
        <v>3223</v>
      </c>
      <c r="H1785" s="158" t="s">
        <v>3024</v>
      </c>
      <c r="I1785" s="155" t="s">
        <v>119</v>
      </c>
      <c r="J1785" s="128">
        <v>6514.6</v>
      </c>
      <c r="K1785" s="128">
        <v>496</v>
      </c>
      <c r="L1785" s="128">
        <v>1650</v>
      </c>
      <c r="M1785" s="199"/>
      <c r="N1785" s="157" t="s">
        <v>1821</v>
      </c>
      <c r="O1785" s="157">
        <v>0</v>
      </c>
      <c r="P1785" s="205"/>
      <c r="Q1785" s="205"/>
      <c r="R1785" s="205"/>
      <c r="S1785" s="206"/>
    </row>
    <row r="1786" spans="1:19" ht="29.1" customHeight="1">
      <c r="A1786" s="166">
        <v>1782</v>
      </c>
      <c r="B1786" s="206"/>
      <c r="C1786" s="206"/>
      <c r="D1786" s="206"/>
      <c r="E1786" s="206"/>
      <c r="F1786" s="206" t="s">
        <v>3224</v>
      </c>
      <c r="G1786" s="206" t="s">
        <v>3223</v>
      </c>
      <c r="H1786" s="158" t="s">
        <v>1787</v>
      </c>
      <c r="I1786" s="155" t="s">
        <v>55</v>
      </c>
      <c r="J1786" s="128">
        <v>1842.1</v>
      </c>
      <c r="K1786" s="128">
        <v>1372</v>
      </c>
      <c r="L1786" s="128">
        <v>4700</v>
      </c>
      <c r="M1786" s="199">
        <f>K1786*L1786</f>
        <v>6448400</v>
      </c>
      <c r="N1786" s="157" t="s">
        <v>2891</v>
      </c>
      <c r="O1786" s="157" t="s">
        <v>2892</v>
      </c>
      <c r="P1786" s="205"/>
      <c r="Q1786" s="205"/>
      <c r="R1786" s="205"/>
      <c r="S1786" s="206"/>
    </row>
    <row r="1787" spans="1:19" ht="29.1" customHeight="1">
      <c r="A1787" s="166">
        <v>1783</v>
      </c>
      <c r="B1787" s="206"/>
      <c r="C1787" s="206"/>
      <c r="D1787" s="206"/>
      <c r="E1787" s="206"/>
      <c r="F1787" s="206" t="s">
        <v>3224</v>
      </c>
      <c r="G1787" s="206" t="s">
        <v>3223</v>
      </c>
      <c r="H1787" s="158" t="s">
        <v>1788</v>
      </c>
      <c r="I1787" s="155" t="s">
        <v>55</v>
      </c>
      <c r="J1787" s="128">
        <v>3319.7</v>
      </c>
      <c r="K1787" s="128">
        <v>2143</v>
      </c>
      <c r="L1787" s="128">
        <v>4700</v>
      </c>
      <c r="M1787" s="199">
        <f>K1787*L1787</f>
        <v>10072100</v>
      </c>
      <c r="N1787" s="157" t="s">
        <v>2405</v>
      </c>
      <c r="O1787" s="157" t="s">
        <v>2846</v>
      </c>
      <c r="P1787" s="205"/>
      <c r="Q1787" s="205"/>
      <c r="R1787" s="205"/>
      <c r="S1787" s="206"/>
    </row>
    <row r="1788" spans="1:19" ht="29.1" customHeight="1">
      <c r="A1788" s="166">
        <v>1784</v>
      </c>
      <c r="B1788" s="206"/>
      <c r="C1788" s="206"/>
      <c r="D1788" s="206"/>
      <c r="E1788" s="206"/>
      <c r="F1788" s="206" t="s">
        <v>3224</v>
      </c>
      <c r="G1788" s="206" t="s">
        <v>3223</v>
      </c>
      <c r="H1788" s="158" t="s">
        <v>1789</v>
      </c>
      <c r="I1788" s="155" t="s">
        <v>55</v>
      </c>
      <c r="J1788" s="128">
        <v>2053.1999999999998</v>
      </c>
      <c r="K1788" s="128">
        <v>1118</v>
      </c>
      <c r="L1788" s="128">
        <v>4700</v>
      </c>
      <c r="M1788" s="199">
        <f>K1788*L1788</f>
        <v>5254600</v>
      </c>
      <c r="N1788" s="157" t="s">
        <v>2891</v>
      </c>
      <c r="O1788" s="157" t="s">
        <v>2892</v>
      </c>
      <c r="P1788" s="205"/>
      <c r="Q1788" s="205"/>
      <c r="R1788" s="205"/>
      <c r="S1788" s="206"/>
    </row>
    <row r="1789" spans="1:19" ht="29.1" customHeight="1">
      <c r="A1789" s="166">
        <v>1785</v>
      </c>
      <c r="B1789" s="206"/>
      <c r="C1789" s="206"/>
      <c r="D1789" s="206"/>
      <c r="E1789" s="206"/>
      <c r="F1789" s="206" t="s">
        <v>3224</v>
      </c>
      <c r="G1789" s="206" t="s">
        <v>3223</v>
      </c>
      <c r="H1789" s="158" t="s">
        <v>3025</v>
      </c>
      <c r="I1789" s="155" t="s">
        <v>119</v>
      </c>
      <c r="J1789" s="128">
        <v>2080.6999999999998</v>
      </c>
      <c r="K1789" s="128">
        <v>530</v>
      </c>
      <c r="L1789" s="128">
        <v>1650</v>
      </c>
      <c r="M1789" s="199"/>
      <c r="N1789" s="157" t="s">
        <v>1821</v>
      </c>
      <c r="O1789" s="157">
        <v>0</v>
      </c>
      <c r="P1789" s="205"/>
      <c r="Q1789" s="205"/>
      <c r="R1789" s="205"/>
      <c r="S1789" s="206"/>
    </row>
    <row r="1790" spans="1:19" ht="29.1" customHeight="1">
      <c r="A1790" s="166">
        <v>1786</v>
      </c>
      <c r="B1790" s="206"/>
      <c r="C1790" s="206"/>
      <c r="D1790" s="206"/>
      <c r="E1790" s="206"/>
      <c r="F1790" s="206" t="s">
        <v>3224</v>
      </c>
      <c r="G1790" s="206" t="s">
        <v>3223</v>
      </c>
      <c r="H1790" s="158" t="s">
        <v>1790</v>
      </c>
      <c r="I1790" s="155" t="s">
        <v>55</v>
      </c>
      <c r="J1790" s="128">
        <v>1963</v>
      </c>
      <c r="K1790" s="128">
        <v>712</v>
      </c>
      <c r="L1790" s="128">
        <v>4700</v>
      </c>
      <c r="M1790" s="199">
        <f>K1790*L1790</f>
        <v>3346400</v>
      </c>
      <c r="N1790" s="157" t="s">
        <v>1969</v>
      </c>
      <c r="O1790" s="157" t="s">
        <v>1970</v>
      </c>
      <c r="P1790" s="205"/>
      <c r="Q1790" s="205"/>
      <c r="R1790" s="205"/>
      <c r="S1790" s="206"/>
    </row>
    <row r="1791" spans="1:19" ht="29.1" customHeight="1">
      <c r="A1791" s="166">
        <v>1787</v>
      </c>
      <c r="B1791" s="206"/>
      <c r="C1791" s="206"/>
      <c r="D1791" s="206"/>
      <c r="E1791" s="206"/>
      <c r="F1791" s="206" t="s">
        <v>3224</v>
      </c>
      <c r="G1791" s="206" t="s">
        <v>3223</v>
      </c>
      <c r="H1791" s="158" t="s">
        <v>3026</v>
      </c>
      <c r="I1791" s="155" t="s">
        <v>166</v>
      </c>
      <c r="J1791" s="128">
        <v>2735.4</v>
      </c>
      <c r="K1791" s="128">
        <v>670</v>
      </c>
      <c r="L1791" s="128">
        <v>1650</v>
      </c>
      <c r="M1791" s="199"/>
      <c r="N1791" s="157" t="s">
        <v>1821</v>
      </c>
      <c r="O1791" s="157">
        <v>0</v>
      </c>
      <c r="P1791" s="205"/>
      <c r="Q1791" s="205"/>
      <c r="R1791" s="205"/>
      <c r="S1791" s="206"/>
    </row>
    <row r="1792" spans="1:19" ht="29.1" customHeight="1">
      <c r="A1792" s="166">
        <v>1788</v>
      </c>
      <c r="B1792" s="206"/>
      <c r="C1792" s="206"/>
      <c r="D1792" s="206"/>
      <c r="E1792" s="206"/>
      <c r="F1792" s="206" t="s">
        <v>3224</v>
      </c>
      <c r="G1792" s="206" t="s">
        <v>3223</v>
      </c>
      <c r="H1792" s="158" t="s">
        <v>1791</v>
      </c>
      <c r="I1792" s="155" t="s">
        <v>55</v>
      </c>
      <c r="J1792" s="128">
        <v>1689.4</v>
      </c>
      <c r="K1792" s="128">
        <v>338</v>
      </c>
      <c r="L1792" s="128">
        <v>4700</v>
      </c>
      <c r="M1792" s="199">
        <f t="shared" ref="M1792:M1801" si="30">K1792*L1792</f>
        <v>1588600</v>
      </c>
      <c r="N1792" s="157" t="s">
        <v>2202</v>
      </c>
      <c r="O1792" s="157" t="s">
        <v>2893</v>
      </c>
      <c r="P1792" s="205"/>
      <c r="Q1792" s="205"/>
      <c r="R1792" s="205"/>
      <c r="S1792" s="206"/>
    </row>
    <row r="1793" spans="1:19" ht="29.1" customHeight="1">
      <c r="A1793" s="166">
        <v>1789</v>
      </c>
      <c r="B1793" s="206"/>
      <c r="C1793" s="206"/>
      <c r="D1793" s="206"/>
      <c r="E1793" s="206"/>
      <c r="F1793" s="206" t="s">
        <v>3224</v>
      </c>
      <c r="G1793" s="206" t="s">
        <v>3223</v>
      </c>
      <c r="H1793" s="158" t="s">
        <v>1781</v>
      </c>
      <c r="I1793" s="155" t="s">
        <v>55</v>
      </c>
      <c r="J1793" s="128">
        <v>1768</v>
      </c>
      <c r="K1793" s="128">
        <v>715</v>
      </c>
      <c r="L1793" s="128">
        <v>4700</v>
      </c>
      <c r="M1793" s="199">
        <f t="shared" si="30"/>
        <v>3360500</v>
      </c>
      <c r="N1793" s="157" t="s">
        <v>2734</v>
      </c>
      <c r="O1793" s="157" t="s">
        <v>2746</v>
      </c>
      <c r="P1793" s="205"/>
      <c r="Q1793" s="205"/>
      <c r="R1793" s="205"/>
      <c r="S1793" s="206"/>
    </row>
    <row r="1794" spans="1:19" ht="29.1" customHeight="1">
      <c r="A1794" s="166">
        <v>1790</v>
      </c>
      <c r="B1794" s="206"/>
      <c r="C1794" s="206"/>
      <c r="D1794" s="206"/>
      <c r="E1794" s="206"/>
      <c r="F1794" s="206" t="s">
        <v>3224</v>
      </c>
      <c r="G1794" s="206" t="s">
        <v>3223</v>
      </c>
      <c r="H1794" s="158" t="s">
        <v>1782</v>
      </c>
      <c r="I1794" s="155" t="s">
        <v>55</v>
      </c>
      <c r="J1794" s="128">
        <v>2305.6</v>
      </c>
      <c r="K1794" s="128">
        <v>56</v>
      </c>
      <c r="L1794" s="128">
        <v>4700</v>
      </c>
      <c r="M1794" s="199">
        <f t="shared" si="30"/>
        <v>263200</v>
      </c>
      <c r="N1794" s="157" t="s">
        <v>2754</v>
      </c>
      <c r="O1794" s="157" t="s">
        <v>2887</v>
      </c>
      <c r="P1794" s="205"/>
      <c r="Q1794" s="205"/>
      <c r="R1794" s="205"/>
      <c r="S1794" s="206"/>
    </row>
    <row r="1795" spans="1:19" ht="29.1" customHeight="1">
      <c r="A1795" s="166">
        <v>1791</v>
      </c>
      <c r="B1795" s="206"/>
      <c r="C1795" s="206"/>
      <c r="D1795" s="206"/>
      <c r="E1795" s="206"/>
      <c r="F1795" s="206" t="s">
        <v>3224</v>
      </c>
      <c r="G1795" s="206" t="s">
        <v>3223</v>
      </c>
      <c r="H1795" s="158" t="s">
        <v>1663</v>
      </c>
      <c r="I1795" s="155" t="s">
        <v>55</v>
      </c>
      <c r="J1795" s="128">
        <v>23</v>
      </c>
      <c r="K1795" s="128">
        <v>23</v>
      </c>
      <c r="L1795" s="128">
        <v>4820</v>
      </c>
      <c r="M1795" s="199">
        <f t="shared" si="30"/>
        <v>110860</v>
      </c>
      <c r="N1795" s="157" t="s">
        <v>2768</v>
      </c>
      <c r="O1795" s="157">
        <v>1223</v>
      </c>
      <c r="P1795" s="205"/>
      <c r="Q1795" s="205"/>
      <c r="R1795" s="205"/>
      <c r="S1795" s="206"/>
    </row>
    <row r="1796" spans="1:19" ht="29.1" customHeight="1">
      <c r="A1796" s="166">
        <v>1792</v>
      </c>
      <c r="B1796" s="206"/>
      <c r="C1796" s="206"/>
      <c r="D1796" s="206"/>
      <c r="E1796" s="206"/>
      <c r="F1796" s="206" t="s">
        <v>3224</v>
      </c>
      <c r="G1796" s="206" t="s">
        <v>3223</v>
      </c>
      <c r="H1796" s="158" t="s">
        <v>797</v>
      </c>
      <c r="I1796" s="155" t="s">
        <v>55</v>
      </c>
      <c r="J1796" s="128">
        <v>126</v>
      </c>
      <c r="K1796" s="128">
        <v>126</v>
      </c>
      <c r="L1796" s="128">
        <v>5580</v>
      </c>
      <c r="M1796" s="199">
        <f t="shared" si="30"/>
        <v>703080</v>
      </c>
      <c r="N1796" s="157" t="s">
        <v>1820</v>
      </c>
      <c r="O1796" s="157">
        <v>0</v>
      </c>
      <c r="P1796" s="205"/>
      <c r="Q1796" s="205"/>
      <c r="R1796" s="205"/>
      <c r="S1796" s="206"/>
    </row>
    <row r="1797" spans="1:19" ht="29.1" customHeight="1">
      <c r="A1797" s="166">
        <v>1793</v>
      </c>
      <c r="B1797" s="206"/>
      <c r="C1797" s="206"/>
      <c r="D1797" s="206"/>
      <c r="E1797" s="206"/>
      <c r="F1797" s="206" t="s">
        <v>3224</v>
      </c>
      <c r="G1797" s="206" t="s">
        <v>3223</v>
      </c>
      <c r="H1797" s="158" t="s">
        <v>1624</v>
      </c>
      <c r="I1797" s="155" t="s">
        <v>55</v>
      </c>
      <c r="J1797" s="128">
        <v>6</v>
      </c>
      <c r="K1797" s="128">
        <v>6</v>
      </c>
      <c r="L1797" s="128">
        <v>4600</v>
      </c>
      <c r="M1797" s="199">
        <f t="shared" si="30"/>
        <v>27600</v>
      </c>
      <c r="N1797" s="157" t="s">
        <v>2773</v>
      </c>
      <c r="O1797" s="157" t="s">
        <v>2774</v>
      </c>
      <c r="P1797" s="205"/>
      <c r="Q1797" s="205"/>
      <c r="R1797" s="205"/>
      <c r="S1797" s="206"/>
    </row>
    <row r="1798" spans="1:19" ht="29.1" customHeight="1">
      <c r="A1798" s="166">
        <v>1794</v>
      </c>
      <c r="B1798" s="206"/>
      <c r="C1798" s="206"/>
      <c r="D1798" s="206"/>
      <c r="E1798" s="206"/>
      <c r="F1798" s="206" t="s">
        <v>3224</v>
      </c>
      <c r="G1798" s="206" t="s">
        <v>3223</v>
      </c>
      <c r="H1798" s="158" t="s">
        <v>1662</v>
      </c>
      <c r="I1798" s="155" t="s">
        <v>182</v>
      </c>
      <c r="J1798" s="128">
        <v>304</v>
      </c>
      <c r="K1798" s="128">
        <v>304</v>
      </c>
      <c r="L1798" s="128">
        <v>6280</v>
      </c>
      <c r="M1798" s="199">
        <f t="shared" si="30"/>
        <v>1909120</v>
      </c>
      <c r="N1798" s="157" t="s">
        <v>1963</v>
      </c>
      <c r="O1798" s="157">
        <v>0</v>
      </c>
      <c r="P1798" s="205"/>
      <c r="Q1798" s="205"/>
      <c r="R1798" s="205"/>
      <c r="S1798" s="206"/>
    </row>
    <row r="1799" spans="1:19" ht="29.1" customHeight="1">
      <c r="A1799" s="166">
        <v>1795</v>
      </c>
      <c r="B1799" s="206"/>
      <c r="C1799" s="206"/>
      <c r="D1799" s="206"/>
      <c r="E1799" s="206"/>
      <c r="F1799" s="206" t="s">
        <v>3224</v>
      </c>
      <c r="G1799" s="206" t="s">
        <v>3223</v>
      </c>
      <c r="H1799" s="158" t="s">
        <v>903</v>
      </c>
      <c r="I1799" s="155" t="s">
        <v>55</v>
      </c>
      <c r="J1799" s="128">
        <v>63</v>
      </c>
      <c r="K1799" s="128">
        <v>63</v>
      </c>
      <c r="L1799" s="128">
        <v>5480</v>
      </c>
      <c r="M1799" s="199">
        <f t="shared" si="30"/>
        <v>345240</v>
      </c>
      <c r="N1799" s="157" t="s">
        <v>2771</v>
      </c>
      <c r="O1799" s="157" t="s">
        <v>2772</v>
      </c>
      <c r="P1799" s="205"/>
      <c r="Q1799" s="205"/>
      <c r="R1799" s="205"/>
      <c r="S1799" s="206"/>
    </row>
    <row r="1800" spans="1:19" ht="29.1" customHeight="1">
      <c r="A1800" s="166">
        <v>1796</v>
      </c>
      <c r="B1800" s="206"/>
      <c r="C1800" s="206"/>
      <c r="D1800" s="206"/>
      <c r="E1800" s="206"/>
      <c r="F1800" s="206" t="s">
        <v>3224</v>
      </c>
      <c r="G1800" s="206" t="s">
        <v>3223</v>
      </c>
      <c r="H1800" s="158" t="s">
        <v>1696</v>
      </c>
      <c r="I1800" s="155" t="s">
        <v>55</v>
      </c>
      <c r="J1800" s="128">
        <v>43</v>
      </c>
      <c r="K1800" s="128">
        <v>43</v>
      </c>
      <c r="L1800" s="128">
        <v>5480</v>
      </c>
      <c r="M1800" s="199">
        <f t="shared" si="30"/>
        <v>235640</v>
      </c>
      <c r="N1800" s="157" t="s">
        <v>2766</v>
      </c>
      <c r="O1800" s="157">
        <v>331</v>
      </c>
      <c r="P1800" s="205"/>
      <c r="Q1800" s="205"/>
      <c r="R1800" s="205"/>
      <c r="S1800" s="206"/>
    </row>
    <row r="1801" spans="1:19" ht="29.1" customHeight="1">
      <c r="A1801" s="166">
        <v>1797</v>
      </c>
      <c r="B1801" s="206"/>
      <c r="C1801" s="206"/>
      <c r="D1801" s="206"/>
      <c r="E1801" s="206"/>
      <c r="F1801" s="206" t="s">
        <v>3224</v>
      </c>
      <c r="G1801" s="206" t="s">
        <v>3223</v>
      </c>
      <c r="H1801" s="158" t="s">
        <v>902</v>
      </c>
      <c r="I1801" s="155" t="s">
        <v>54</v>
      </c>
      <c r="J1801" s="128">
        <v>192</v>
      </c>
      <c r="K1801" s="128">
        <v>192</v>
      </c>
      <c r="L1801" s="128">
        <v>5480</v>
      </c>
      <c r="M1801" s="199">
        <f t="shared" si="30"/>
        <v>1052160</v>
      </c>
      <c r="N1801" s="157" t="s">
        <v>2202</v>
      </c>
      <c r="O1801" s="157" t="s">
        <v>2767</v>
      </c>
      <c r="P1801" s="205"/>
      <c r="Q1801" s="205"/>
      <c r="R1801" s="205"/>
      <c r="S1801" s="206"/>
    </row>
    <row r="1802" spans="1:19" ht="29.1" customHeight="1">
      <c r="A1802" s="166">
        <v>1798</v>
      </c>
      <c r="B1802" s="206"/>
      <c r="C1802" s="206"/>
      <c r="D1802" s="206"/>
      <c r="E1802" s="206"/>
      <c r="F1802" s="206" t="s">
        <v>3224</v>
      </c>
      <c r="G1802" s="206" t="s">
        <v>3223</v>
      </c>
      <c r="H1802" s="158" t="s">
        <v>1805</v>
      </c>
      <c r="I1802" s="155" t="s">
        <v>166</v>
      </c>
      <c r="J1802" s="128">
        <v>717</v>
      </c>
      <c r="K1802" s="128">
        <v>432</v>
      </c>
      <c r="L1802" s="128">
        <v>1650</v>
      </c>
      <c r="M1802" s="118"/>
      <c r="N1802" s="157" t="s">
        <v>1821</v>
      </c>
      <c r="O1802" s="157">
        <v>0</v>
      </c>
      <c r="P1802" s="205"/>
      <c r="Q1802" s="205"/>
      <c r="R1802" s="205"/>
      <c r="S1802" s="206"/>
    </row>
    <row r="1803" spans="1:19" ht="29.1" customHeight="1">
      <c r="A1803" s="166">
        <v>1799</v>
      </c>
      <c r="B1803" s="206"/>
      <c r="C1803" s="206"/>
      <c r="D1803" s="206"/>
      <c r="E1803" s="206"/>
      <c r="F1803" s="206" t="s">
        <v>3224</v>
      </c>
      <c r="G1803" s="206" t="s">
        <v>3223</v>
      </c>
      <c r="H1803" s="158" t="s">
        <v>1806</v>
      </c>
      <c r="I1803" s="155" t="s">
        <v>119</v>
      </c>
      <c r="J1803" s="128">
        <v>130.4</v>
      </c>
      <c r="K1803" s="128">
        <v>130</v>
      </c>
      <c r="L1803" s="128">
        <v>1650</v>
      </c>
      <c r="M1803" s="118"/>
      <c r="N1803" s="157" t="s">
        <v>1821</v>
      </c>
      <c r="O1803" s="157">
        <v>0</v>
      </c>
      <c r="P1803" s="205"/>
      <c r="Q1803" s="205"/>
      <c r="R1803" s="205"/>
      <c r="S1803" s="206"/>
    </row>
    <row r="1804" spans="1:19" ht="29.1" customHeight="1">
      <c r="A1804" s="166">
        <v>1800</v>
      </c>
      <c r="B1804" s="206"/>
      <c r="C1804" s="206"/>
      <c r="D1804" s="206"/>
      <c r="E1804" s="206"/>
      <c r="F1804" s="206" t="s">
        <v>3224</v>
      </c>
      <c r="G1804" s="206" t="s">
        <v>3223</v>
      </c>
      <c r="H1804" s="158" t="s">
        <v>1784</v>
      </c>
      <c r="I1804" s="155" t="s">
        <v>55</v>
      </c>
      <c r="J1804" s="128">
        <v>5624.1</v>
      </c>
      <c r="K1804" s="128">
        <v>3073</v>
      </c>
      <c r="L1804" s="128">
        <v>4700</v>
      </c>
      <c r="M1804" s="199">
        <f>K1804*L1804</f>
        <v>14443100</v>
      </c>
      <c r="N1804" s="157" t="s">
        <v>2733</v>
      </c>
      <c r="O1804" s="157" t="s">
        <v>2888</v>
      </c>
      <c r="P1804" s="205"/>
      <c r="Q1804" s="205"/>
      <c r="R1804" s="205"/>
      <c r="S1804" s="206"/>
    </row>
    <row r="1805" spans="1:19" ht="29.1" customHeight="1">
      <c r="A1805" s="166">
        <v>1801</v>
      </c>
      <c r="B1805" s="206"/>
      <c r="C1805" s="206"/>
      <c r="D1805" s="206"/>
      <c r="E1805" s="206"/>
      <c r="F1805" s="206" t="s">
        <v>3224</v>
      </c>
      <c r="G1805" s="206" t="s">
        <v>3223</v>
      </c>
      <c r="H1805" s="158" t="s">
        <v>1783</v>
      </c>
      <c r="I1805" s="155" t="s">
        <v>55</v>
      </c>
      <c r="J1805" s="128">
        <v>3228.3</v>
      </c>
      <c r="K1805" s="128">
        <v>2365</v>
      </c>
      <c r="L1805" s="128">
        <v>4700</v>
      </c>
      <c r="M1805" s="199">
        <f>K1805*L1805</f>
        <v>11115500</v>
      </c>
      <c r="N1805" s="157" t="s">
        <v>2733</v>
      </c>
      <c r="O1805" s="157" t="s">
        <v>2888</v>
      </c>
      <c r="P1805" s="205"/>
      <c r="Q1805" s="205"/>
      <c r="R1805" s="205"/>
      <c r="S1805" s="206"/>
    </row>
    <row r="1806" spans="1:19" ht="29.1" customHeight="1">
      <c r="A1806" s="166">
        <v>1802</v>
      </c>
      <c r="B1806" s="206"/>
      <c r="C1806" s="206"/>
      <c r="D1806" s="206"/>
      <c r="E1806" s="206"/>
      <c r="F1806" s="206" t="s">
        <v>3224</v>
      </c>
      <c r="G1806" s="206" t="s">
        <v>3223</v>
      </c>
      <c r="H1806" s="158" t="s">
        <v>1765</v>
      </c>
      <c r="I1806" s="155" t="s">
        <v>55</v>
      </c>
      <c r="J1806" s="128">
        <v>3323</v>
      </c>
      <c r="K1806" s="128">
        <v>1362</v>
      </c>
      <c r="L1806" s="128">
        <v>4700</v>
      </c>
      <c r="M1806" s="199">
        <f>K1806*L1806</f>
        <v>6401400</v>
      </c>
      <c r="N1806" s="157" t="s">
        <v>1931</v>
      </c>
      <c r="O1806" s="157" t="s">
        <v>2871</v>
      </c>
      <c r="P1806" s="205"/>
      <c r="Q1806" s="205"/>
      <c r="R1806" s="205"/>
      <c r="S1806" s="206"/>
    </row>
    <row r="1807" spans="1:19" ht="29.1" customHeight="1">
      <c r="A1807" s="166">
        <v>1803</v>
      </c>
      <c r="B1807" s="206"/>
      <c r="C1807" s="206"/>
      <c r="D1807" s="206"/>
      <c r="E1807" s="206"/>
      <c r="F1807" s="206" t="s">
        <v>3224</v>
      </c>
      <c r="G1807" s="206" t="s">
        <v>3223</v>
      </c>
      <c r="H1807" s="158" t="s">
        <v>1764</v>
      </c>
      <c r="I1807" s="155" t="s">
        <v>55</v>
      </c>
      <c r="J1807" s="128">
        <v>1711.5</v>
      </c>
      <c r="K1807" s="128">
        <v>1711</v>
      </c>
      <c r="L1807" s="128">
        <v>4700</v>
      </c>
      <c r="M1807" s="199">
        <f>K1807*L1807</f>
        <v>8041700</v>
      </c>
      <c r="N1807" s="157" t="s">
        <v>2700</v>
      </c>
      <c r="O1807" s="157" t="s">
        <v>2722</v>
      </c>
      <c r="P1807" s="205"/>
      <c r="Q1807" s="205"/>
      <c r="R1807" s="205"/>
      <c r="S1807" s="206"/>
    </row>
    <row r="1808" spans="1:19" ht="29.1" customHeight="1">
      <c r="A1808" s="166">
        <v>1804</v>
      </c>
      <c r="B1808" s="206"/>
      <c r="C1808" s="206"/>
      <c r="D1808" s="206"/>
      <c r="E1808" s="206"/>
      <c r="F1808" s="206" t="s">
        <v>3224</v>
      </c>
      <c r="G1808" s="206" t="s">
        <v>3223</v>
      </c>
      <c r="H1808" s="158" t="s">
        <v>1799</v>
      </c>
      <c r="I1808" s="155" t="s">
        <v>119</v>
      </c>
      <c r="J1808" s="128">
        <v>1167.0999999999999</v>
      </c>
      <c r="K1808" s="128">
        <v>262</v>
      </c>
      <c r="L1808" s="128">
        <v>1650</v>
      </c>
      <c r="M1808" s="199"/>
      <c r="N1808" s="157" t="s">
        <v>1821</v>
      </c>
      <c r="O1808" s="157">
        <v>0</v>
      </c>
      <c r="P1808" s="205"/>
      <c r="Q1808" s="205"/>
      <c r="R1808" s="205"/>
      <c r="S1808" s="206"/>
    </row>
    <row r="1809" spans="1:19" ht="29.1" customHeight="1">
      <c r="A1809" s="166">
        <v>1805</v>
      </c>
      <c r="B1809" s="206"/>
      <c r="C1809" s="206"/>
      <c r="D1809" s="206"/>
      <c r="E1809" s="206"/>
      <c r="F1809" s="206" t="s">
        <v>3224</v>
      </c>
      <c r="G1809" s="206" t="s">
        <v>3223</v>
      </c>
      <c r="H1809" s="158" t="s">
        <v>1800</v>
      </c>
      <c r="I1809" s="155" t="s">
        <v>166</v>
      </c>
      <c r="J1809" s="128">
        <v>269.39999999999998</v>
      </c>
      <c r="K1809" s="128">
        <v>54</v>
      </c>
      <c r="L1809" s="128">
        <v>1650</v>
      </c>
      <c r="M1809" s="199"/>
      <c r="N1809" s="157" t="s">
        <v>1821</v>
      </c>
      <c r="O1809" s="157">
        <v>0</v>
      </c>
      <c r="P1809" s="205"/>
      <c r="Q1809" s="205"/>
      <c r="R1809" s="205"/>
      <c r="S1809" s="206"/>
    </row>
    <row r="1810" spans="1:19" ht="29.1" customHeight="1">
      <c r="A1810" s="166">
        <v>1806</v>
      </c>
      <c r="B1810" s="206"/>
      <c r="C1810" s="206"/>
      <c r="D1810" s="206"/>
      <c r="E1810" s="206"/>
      <c r="F1810" s="206" t="s">
        <v>3224</v>
      </c>
      <c r="G1810" s="206" t="s">
        <v>3223</v>
      </c>
      <c r="H1810" s="158" t="s">
        <v>1801</v>
      </c>
      <c r="I1810" s="155" t="s">
        <v>119</v>
      </c>
      <c r="J1810" s="128">
        <v>5432.6</v>
      </c>
      <c r="K1810" s="128">
        <v>319</v>
      </c>
      <c r="L1810" s="128">
        <v>1650</v>
      </c>
      <c r="M1810" s="199"/>
      <c r="N1810" s="157" t="s">
        <v>1821</v>
      </c>
      <c r="O1810" s="157">
        <v>0</v>
      </c>
      <c r="P1810" s="205"/>
      <c r="Q1810" s="205"/>
      <c r="R1810" s="205"/>
      <c r="S1810" s="206"/>
    </row>
    <row r="1811" spans="1:19" ht="29.1" customHeight="1">
      <c r="A1811" s="166">
        <v>1807</v>
      </c>
      <c r="B1811" s="206"/>
      <c r="C1811" s="206"/>
      <c r="D1811" s="206"/>
      <c r="E1811" s="206"/>
      <c r="F1811" s="206" t="s">
        <v>3224</v>
      </c>
      <c r="G1811" s="206" t="s">
        <v>3223</v>
      </c>
      <c r="H1811" s="158" t="s">
        <v>1802</v>
      </c>
      <c r="I1811" s="155" t="s">
        <v>166</v>
      </c>
      <c r="J1811" s="128">
        <v>4833.7</v>
      </c>
      <c r="K1811" s="128">
        <v>1708</v>
      </c>
      <c r="L1811" s="128">
        <v>1650</v>
      </c>
      <c r="M1811" s="199"/>
      <c r="N1811" s="157" t="s">
        <v>1821</v>
      </c>
      <c r="O1811" s="157">
        <v>0</v>
      </c>
      <c r="P1811" s="205"/>
      <c r="Q1811" s="205"/>
      <c r="R1811" s="205"/>
      <c r="S1811" s="206"/>
    </row>
    <row r="1812" spans="1:19" ht="29.1" customHeight="1">
      <c r="A1812" s="166">
        <v>1808</v>
      </c>
      <c r="B1812" s="206"/>
      <c r="C1812" s="206"/>
      <c r="D1812" s="206"/>
      <c r="E1812" s="206"/>
      <c r="F1812" s="206" t="s">
        <v>3224</v>
      </c>
      <c r="G1812" s="206" t="s">
        <v>3223</v>
      </c>
      <c r="H1812" s="158" t="s">
        <v>1766</v>
      </c>
      <c r="I1812" s="155" t="s">
        <v>55</v>
      </c>
      <c r="J1812" s="128">
        <v>1410.8</v>
      </c>
      <c r="K1812" s="128">
        <v>572</v>
      </c>
      <c r="L1812" s="128">
        <v>4700</v>
      </c>
      <c r="M1812" s="199">
        <f t="shared" ref="M1812:M1822" si="31">K1812*L1812</f>
        <v>2688400</v>
      </c>
      <c r="N1812" s="157" t="s">
        <v>2706</v>
      </c>
      <c r="O1812" s="157" t="s">
        <v>2862</v>
      </c>
      <c r="P1812" s="205"/>
      <c r="Q1812" s="205"/>
      <c r="R1812" s="205"/>
      <c r="S1812" s="206"/>
    </row>
    <row r="1813" spans="1:19" ht="29.1" customHeight="1">
      <c r="A1813" s="166">
        <v>1809</v>
      </c>
      <c r="B1813" s="206"/>
      <c r="C1813" s="206"/>
      <c r="D1813" s="206"/>
      <c r="E1813" s="206"/>
      <c r="F1813" s="206" t="s">
        <v>3224</v>
      </c>
      <c r="G1813" s="206" t="s">
        <v>3223</v>
      </c>
      <c r="H1813" s="158" t="s">
        <v>1767</v>
      </c>
      <c r="I1813" s="155" t="s">
        <v>55</v>
      </c>
      <c r="J1813" s="128">
        <v>1313.8</v>
      </c>
      <c r="K1813" s="128">
        <v>532</v>
      </c>
      <c r="L1813" s="128">
        <v>4700</v>
      </c>
      <c r="M1813" s="199">
        <f t="shared" si="31"/>
        <v>2500400</v>
      </c>
      <c r="N1813" s="157" t="s">
        <v>2807</v>
      </c>
      <c r="O1813" s="157" t="s">
        <v>2878</v>
      </c>
      <c r="P1813" s="205"/>
      <c r="Q1813" s="205"/>
      <c r="R1813" s="205"/>
      <c r="S1813" s="206"/>
    </row>
    <row r="1814" spans="1:19" ht="29.1" customHeight="1">
      <c r="A1814" s="166">
        <v>1810</v>
      </c>
      <c r="B1814" s="206"/>
      <c r="C1814" s="206"/>
      <c r="D1814" s="206"/>
      <c r="E1814" s="206"/>
      <c r="F1814" s="206" t="s">
        <v>3224</v>
      </c>
      <c r="G1814" s="206" t="s">
        <v>3223</v>
      </c>
      <c r="H1814" s="158" t="s">
        <v>1768</v>
      </c>
      <c r="I1814" s="155" t="s">
        <v>55</v>
      </c>
      <c r="J1814" s="128">
        <v>1817.6</v>
      </c>
      <c r="K1814" s="128">
        <v>641</v>
      </c>
      <c r="L1814" s="128">
        <v>4700</v>
      </c>
      <c r="M1814" s="199">
        <f t="shared" si="31"/>
        <v>3012700</v>
      </c>
      <c r="N1814" s="157" t="s">
        <v>2701</v>
      </c>
      <c r="O1814" s="157" t="s">
        <v>2702</v>
      </c>
      <c r="P1814" s="205"/>
      <c r="Q1814" s="205"/>
      <c r="R1814" s="205"/>
      <c r="S1814" s="206"/>
    </row>
    <row r="1815" spans="1:19" ht="29.1" customHeight="1">
      <c r="A1815" s="166">
        <v>1811</v>
      </c>
      <c r="B1815" s="206"/>
      <c r="C1815" s="206"/>
      <c r="D1815" s="206"/>
      <c r="E1815" s="206"/>
      <c r="F1815" s="206" t="s">
        <v>3224</v>
      </c>
      <c r="G1815" s="206" t="s">
        <v>3223</v>
      </c>
      <c r="H1815" s="158" t="s">
        <v>1769</v>
      </c>
      <c r="I1815" s="155" t="s">
        <v>55</v>
      </c>
      <c r="J1815" s="128">
        <v>839.5</v>
      </c>
      <c r="K1815" s="128">
        <v>254</v>
      </c>
      <c r="L1815" s="128">
        <v>4700</v>
      </c>
      <c r="M1815" s="199">
        <f t="shared" si="31"/>
        <v>1193800</v>
      </c>
      <c r="N1815" s="157" t="s">
        <v>1830</v>
      </c>
      <c r="O1815" s="157" t="s">
        <v>2874</v>
      </c>
      <c r="P1815" s="205"/>
      <c r="Q1815" s="205"/>
      <c r="R1815" s="205"/>
      <c r="S1815" s="206"/>
    </row>
    <row r="1816" spans="1:19" ht="29.1" customHeight="1">
      <c r="A1816" s="166">
        <v>1812</v>
      </c>
      <c r="B1816" s="206"/>
      <c r="C1816" s="206"/>
      <c r="D1816" s="206"/>
      <c r="E1816" s="206"/>
      <c r="F1816" s="206" t="s">
        <v>3224</v>
      </c>
      <c r="G1816" s="206" t="s">
        <v>3223</v>
      </c>
      <c r="H1816" s="158" t="s">
        <v>1770</v>
      </c>
      <c r="I1816" s="155" t="s">
        <v>55</v>
      </c>
      <c r="J1816" s="128">
        <v>1269.2</v>
      </c>
      <c r="K1816" s="128">
        <v>328</v>
      </c>
      <c r="L1816" s="128">
        <v>4700</v>
      </c>
      <c r="M1816" s="199">
        <f t="shared" si="31"/>
        <v>1541600</v>
      </c>
      <c r="N1816" s="157" t="s">
        <v>1830</v>
      </c>
      <c r="O1816" s="157" t="s">
        <v>2874</v>
      </c>
      <c r="P1816" s="205"/>
      <c r="Q1816" s="205"/>
      <c r="R1816" s="205"/>
      <c r="S1816" s="206"/>
    </row>
    <row r="1817" spans="1:19" ht="29.1" customHeight="1">
      <c r="A1817" s="166">
        <v>1813</v>
      </c>
      <c r="B1817" s="206"/>
      <c r="C1817" s="206"/>
      <c r="D1817" s="206"/>
      <c r="E1817" s="206"/>
      <c r="F1817" s="206" t="s">
        <v>3224</v>
      </c>
      <c r="G1817" s="206" t="s">
        <v>3223</v>
      </c>
      <c r="H1817" s="158" t="s">
        <v>1771</v>
      </c>
      <c r="I1817" s="155" t="s">
        <v>55</v>
      </c>
      <c r="J1817" s="128">
        <v>1919.1</v>
      </c>
      <c r="K1817" s="128">
        <v>371</v>
      </c>
      <c r="L1817" s="128">
        <v>4700</v>
      </c>
      <c r="M1817" s="199">
        <f t="shared" si="31"/>
        <v>1743700</v>
      </c>
      <c r="N1817" s="157" t="s">
        <v>2882</v>
      </c>
      <c r="O1817" s="157" t="s">
        <v>2883</v>
      </c>
      <c r="P1817" s="205"/>
      <c r="Q1817" s="205"/>
      <c r="R1817" s="205"/>
      <c r="S1817" s="206"/>
    </row>
    <row r="1818" spans="1:19" ht="29.1" customHeight="1">
      <c r="A1818" s="166">
        <v>1814</v>
      </c>
      <c r="B1818" s="206"/>
      <c r="C1818" s="206"/>
      <c r="D1818" s="206"/>
      <c r="E1818" s="206"/>
      <c r="F1818" s="206" t="s">
        <v>3224</v>
      </c>
      <c r="G1818" s="206" t="s">
        <v>3223</v>
      </c>
      <c r="H1818" s="158" t="s">
        <v>1772</v>
      </c>
      <c r="I1818" s="155" t="s">
        <v>55</v>
      </c>
      <c r="J1818" s="128">
        <v>2972.5</v>
      </c>
      <c r="K1818" s="128">
        <v>249</v>
      </c>
      <c r="L1818" s="128">
        <v>4700</v>
      </c>
      <c r="M1818" s="199">
        <f t="shared" si="31"/>
        <v>1170300</v>
      </c>
      <c r="N1818" s="157" t="s">
        <v>2712</v>
      </c>
      <c r="O1818" s="157" t="s">
        <v>2713</v>
      </c>
      <c r="P1818" s="205"/>
      <c r="Q1818" s="205"/>
      <c r="R1818" s="205"/>
      <c r="S1818" s="206"/>
    </row>
    <row r="1819" spans="1:19" ht="29.1" customHeight="1">
      <c r="A1819" s="166">
        <v>1815</v>
      </c>
      <c r="B1819" s="206"/>
      <c r="C1819" s="206"/>
      <c r="D1819" s="206"/>
      <c r="E1819" s="206"/>
      <c r="F1819" s="206" t="s">
        <v>3224</v>
      </c>
      <c r="G1819" s="206" t="s">
        <v>3223</v>
      </c>
      <c r="H1819" s="158" t="s">
        <v>2999</v>
      </c>
      <c r="I1819" s="155" t="s">
        <v>55</v>
      </c>
      <c r="J1819" s="128">
        <v>518.20000000000005</v>
      </c>
      <c r="K1819" s="128">
        <v>2</v>
      </c>
      <c r="L1819" s="128">
        <v>4700</v>
      </c>
      <c r="M1819" s="199">
        <f t="shared" si="31"/>
        <v>9400</v>
      </c>
      <c r="N1819" s="157" t="s">
        <v>2712</v>
      </c>
      <c r="O1819" s="157" t="s">
        <v>2884</v>
      </c>
      <c r="P1819" s="205"/>
      <c r="Q1819" s="205"/>
      <c r="R1819" s="205"/>
      <c r="S1819" s="206"/>
    </row>
    <row r="1820" spans="1:19" ht="29.1" customHeight="1">
      <c r="A1820" s="166">
        <v>1816</v>
      </c>
      <c r="B1820" s="206"/>
      <c r="C1820" s="206"/>
      <c r="D1820" s="206"/>
      <c r="E1820" s="206"/>
      <c r="F1820" s="206" t="s">
        <v>3224</v>
      </c>
      <c r="G1820" s="206" t="s">
        <v>3223</v>
      </c>
      <c r="H1820" s="158" t="s">
        <v>1773</v>
      </c>
      <c r="I1820" s="155" t="s">
        <v>55</v>
      </c>
      <c r="J1820" s="128">
        <v>3470.2</v>
      </c>
      <c r="K1820" s="128">
        <v>3387</v>
      </c>
      <c r="L1820" s="128">
        <v>4700</v>
      </c>
      <c r="M1820" s="199">
        <f t="shared" si="31"/>
        <v>15918900</v>
      </c>
      <c r="N1820" s="157" t="s">
        <v>1994</v>
      </c>
      <c r="O1820" s="157" t="s">
        <v>2776</v>
      </c>
      <c r="P1820" s="205"/>
      <c r="Q1820" s="205"/>
      <c r="R1820" s="205"/>
      <c r="S1820" s="206"/>
    </row>
    <row r="1821" spans="1:19" ht="29.1" customHeight="1">
      <c r="A1821" s="166">
        <v>1817</v>
      </c>
      <c r="B1821" s="206"/>
      <c r="C1821" s="206"/>
      <c r="D1821" s="206"/>
      <c r="E1821" s="206"/>
      <c r="F1821" s="206" t="s">
        <v>3224</v>
      </c>
      <c r="G1821" s="206" t="s">
        <v>3223</v>
      </c>
      <c r="H1821" s="158" t="s">
        <v>1774</v>
      </c>
      <c r="I1821" s="155" t="s">
        <v>55</v>
      </c>
      <c r="J1821" s="128">
        <v>1629.3</v>
      </c>
      <c r="K1821" s="128">
        <v>1270</v>
      </c>
      <c r="L1821" s="128">
        <v>4700</v>
      </c>
      <c r="M1821" s="199">
        <f t="shared" si="31"/>
        <v>5969000</v>
      </c>
      <c r="N1821" s="157" t="s">
        <v>1969</v>
      </c>
      <c r="O1821" s="157" t="s">
        <v>1970</v>
      </c>
      <c r="P1821" s="205"/>
      <c r="Q1821" s="205"/>
      <c r="R1821" s="205"/>
      <c r="S1821" s="206"/>
    </row>
    <row r="1822" spans="1:19" ht="29.1" customHeight="1">
      <c r="A1822" s="166">
        <v>1818</v>
      </c>
      <c r="B1822" s="206"/>
      <c r="C1822" s="206"/>
      <c r="D1822" s="206"/>
      <c r="E1822" s="206"/>
      <c r="F1822" s="206" t="s">
        <v>3224</v>
      </c>
      <c r="G1822" s="206" t="s">
        <v>3223</v>
      </c>
      <c r="H1822" s="158" t="s">
        <v>1775</v>
      </c>
      <c r="I1822" s="155" t="s">
        <v>55</v>
      </c>
      <c r="J1822" s="128">
        <v>2622.7</v>
      </c>
      <c r="K1822" s="128">
        <v>1859</v>
      </c>
      <c r="L1822" s="128">
        <v>4700</v>
      </c>
      <c r="M1822" s="199">
        <f t="shared" si="31"/>
        <v>8737300</v>
      </c>
      <c r="N1822" s="157" t="s">
        <v>2405</v>
      </c>
      <c r="O1822" s="157" t="s">
        <v>2846</v>
      </c>
      <c r="P1822" s="205"/>
      <c r="Q1822" s="205"/>
      <c r="R1822" s="205"/>
      <c r="S1822" s="206"/>
    </row>
    <row r="1823" spans="1:19" ht="29.1" customHeight="1">
      <c r="A1823" s="166">
        <v>1819</v>
      </c>
      <c r="B1823" s="206"/>
      <c r="C1823" s="206"/>
      <c r="D1823" s="206"/>
      <c r="E1823" s="206"/>
      <c r="F1823" s="206" t="s">
        <v>3224</v>
      </c>
      <c r="G1823" s="206" t="s">
        <v>3223</v>
      </c>
      <c r="H1823" s="158" t="s">
        <v>1803</v>
      </c>
      <c r="I1823" s="155" t="s">
        <v>166</v>
      </c>
      <c r="J1823" s="128">
        <v>605.6</v>
      </c>
      <c r="K1823" s="128">
        <v>404</v>
      </c>
      <c r="L1823" s="128">
        <v>1650</v>
      </c>
      <c r="M1823" s="199"/>
      <c r="N1823" s="157" t="s">
        <v>1821</v>
      </c>
      <c r="O1823" s="157">
        <v>0</v>
      </c>
      <c r="P1823" s="205"/>
      <c r="Q1823" s="205"/>
      <c r="R1823" s="205"/>
      <c r="S1823" s="206"/>
    </row>
    <row r="1824" spans="1:19" ht="29.1" customHeight="1">
      <c r="A1824" s="166">
        <v>1820</v>
      </c>
      <c r="B1824" s="206"/>
      <c r="C1824" s="206"/>
      <c r="D1824" s="206"/>
      <c r="E1824" s="206"/>
      <c r="F1824" s="206" t="s">
        <v>3224</v>
      </c>
      <c r="G1824" s="206" t="s">
        <v>3223</v>
      </c>
      <c r="H1824" s="158" t="s">
        <v>1776</v>
      </c>
      <c r="I1824" s="155" t="s">
        <v>55</v>
      </c>
      <c r="J1824" s="128">
        <v>1971.9</v>
      </c>
      <c r="K1824" s="128">
        <v>1166</v>
      </c>
      <c r="L1824" s="128">
        <v>4700</v>
      </c>
      <c r="M1824" s="199">
        <f>K1824*L1824</f>
        <v>5480200</v>
      </c>
      <c r="N1824" s="157" t="s">
        <v>2529</v>
      </c>
      <c r="O1824" s="157" t="s">
        <v>2724</v>
      </c>
      <c r="P1824" s="205"/>
      <c r="Q1824" s="205"/>
      <c r="R1824" s="205"/>
      <c r="S1824" s="206"/>
    </row>
    <row r="1825" spans="1:19" ht="29.1" customHeight="1">
      <c r="A1825" s="166">
        <v>1821</v>
      </c>
      <c r="B1825" s="206"/>
      <c r="C1825" s="206"/>
      <c r="D1825" s="206"/>
      <c r="E1825" s="206"/>
      <c r="F1825" s="206" t="s">
        <v>3224</v>
      </c>
      <c r="G1825" s="206" t="s">
        <v>3223</v>
      </c>
      <c r="H1825" s="158" t="s">
        <v>1777</v>
      </c>
      <c r="I1825" s="155" t="s">
        <v>55</v>
      </c>
      <c r="J1825" s="128">
        <v>2443.1999999999998</v>
      </c>
      <c r="K1825" s="128">
        <v>1070</v>
      </c>
      <c r="L1825" s="128">
        <v>4700</v>
      </c>
      <c r="M1825" s="199">
        <f>K1825*L1825</f>
        <v>5029000</v>
      </c>
      <c r="N1825" s="157" t="s">
        <v>2885</v>
      </c>
      <c r="O1825" s="157" t="s">
        <v>2886</v>
      </c>
      <c r="P1825" s="205"/>
      <c r="Q1825" s="205"/>
      <c r="R1825" s="205"/>
      <c r="S1825" s="206"/>
    </row>
    <row r="1826" spans="1:19" ht="29.1" customHeight="1">
      <c r="A1826" s="166">
        <v>1822</v>
      </c>
      <c r="B1826" s="206"/>
      <c r="C1826" s="206"/>
      <c r="D1826" s="206"/>
      <c r="E1826" s="206"/>
      <c r="F1826" s="206" t="s">
        <v>3224</v>
      </c>
      <c r="G1826" s="206" t="s">
        <v>3223</v>
      </c>
      <c r="H1826" s="158" t="s">
        <v>1778</v>
      </c>
      <c r="I1826" s="155" t="s">
        <v>55</v>
      </c>
      <c r="J1826" s="128">
        <v>1430.7</v>
      </c>
      <c r="K1826" s="128">
        <v>448</v>
      </c>
      <c r="L1826" s="128">
        <v>4700</v>
      </c>
      <c r="M1826" s="199">
        <f>K1826*L1826</f>
        <v>2105600</v>
      </c>
      <c r="N1826" s="157" t="s">
        <v>1955</v>
      </c>
      <c r="O1826" s="157" t="s">
        <v>2745</v>
      </c>
      <c r="P1826" s="205"/>
      <c r="Q1826" s="205"/>
      <c r="R1826" s="205"/>
      <c r="S1826" s="206"/>
    </row>
    <row r="1827" spans="1:19" ht="29.1" customHeight="1">
      <c r="A1827" s="166">
        <v>1823</v>
      </c>
      <c r="B1827" s="206"/>
      <c r="C1827" s="206"/>
      <c r="D1827" s="206"/>
      <c r="E1827" s="206"/>
      <c r="F1827" s="206" t="s">
        <v>3224</v>
      </c>
      <c r="G1827" s="206" t="s">
        <v>3223</v>
      </c>
      <c r="H1827" s="158" t="s">
        <v>3023</v>
      </c>
      <c r="I1827" s="155" t="s">
        <v>166</v>
      </c>
      <c r="J1827" s="128">
        <v>949.3</v>
      </c>
      <c r="K1827" s="128">
        <v>113</v>
      </c>
      <c r="L1827" s="128">
        <v>1650</v>
      </c>
      <c r="M1827" s="199"/>
      <c r="N1827" s="157" t="s">
        <v>1821</v>
      </c>
      <c r="O1827" s="157">
        <v>0</v>
      </c>
      <c r="P1827" s="205"/>
      <c r="Q1827" s="205"/>
      <c r="R1827" s="205"/>
      <c r="S1827" s="206"/>
    </row>
    <row r="1828" spans="1:19" ht="29.1" customHeight="1">
      <c r="A1828" s="166">
        <v>1824</v>
      </c>
      <c r="B1828" s="206"/>
      <c r="C1828" s="206"/>
      <c r="D1828" s="206"/>
      <c r="E1828" s="206"/>
      <c r="F1828" s="206" t="s">
        <v>3224</v>
      </c>
      <c r="G1828" s="206" t="s">
        <v>3223</v>
      </c>
      <c r="H1828" s="158" t="s">
        <v>1779</v>
      </c>
      <c r="I1828" s="155" t="s">
        <v>55</v>
      </c>
      <c r="J1828" s="128">
        <v>2411.4</v>
      </c>
      <c r="K1828" s="128">
        <v>438</v>
      </c>
      <c r="L1828" s="128">
        <v>4700</v>
      </c>
      <c r="M1828" s="199">
        <f>K1828*L1828</f>
        <v>2058600</v>
      </c>
      <c r="N1828" s="157" t="s">
        <v>2771</v>
      </c>
      <c r="O1828" s="157" t="s">
        <v>2739</v>
      </c>
      <c r="P1828" s="205"/>
      <c r="Q1828" s="205"/>
      <c r="R1828" s="205"/>
      <c r="S1828" s="206"/>
    </row>
    <row r="1829" spans="1:19" ht="29.1" customHeight="1">
      <c r="A1829" s="166">
        <v>1825</v>
      </c>
      <c r="B1829" s="206"/>
      <c r="C1829" s="206"/>
      <c r="D1829" s="206"/>
      <c r="E1829" s="206"/>
      <c r="F1829" s="206" t="s">
        <v>3224</v>
      </c>
      <c r="G1829" s="206" t="s">
        <v>3223</v>
      </c>
      <c r="H1829" s="158" t="s">
        <v>3028</v>
      </c>
      <c r="I1829" s="155" t="s">
        <v>119</v>
      </c>
      <c r="J1829" s="128">
        <v>2000.3</v>
      </c>
      <c r="K1829" s="128">
        <v>53</v>
      </c>
      <c r="L1829" s="128">
        <v>1650</v>
      </c>
      <c r="M1829" s="118"/>
      <c r="N1829" s="157" t="s">
        <v>1821</v>
      </c>
      <c r="O1829" s="157">
        <v>0</v>
      </c>
      <c r="P1829" s="205"/>
      <c r="Q1829" s="205"/>
      <c r="R1829" s="205"/>
      <c r="S1829" s="206"/>
    </row>
    <row r="1830" spans="1:19" ht="29.1" customHeight="1">
      <c r="A1830" s="166">
        <v>1826</v>
      </c>
      <c r="B1830" s="206"/>
      <c r="C1830" s="206"/>
      <c r="D1830" s="206"/>
      <c r="E1830" s="206"/>
      <c r="F1830" s="206" t="s">
        <v>3224</v>
      </c>
      <c r="G1830" s="206" t="s">
        <v>3223</v>
      </c>
      <c r="H1830" s="158" t="s">
        <v>3027</v>
      </c>
      <c r="I1830" s="155" t="s">
        <v>166</v>
      </c>
      <c r="J1830" s="128">
        <v>1093.9000000000001</v>
      </c>
      <c r="K1830" s="128">
        <v>23</v>
      </c>
      <c r="L1830" s="128">
        <v>1650</v>
      </c>
      <c r="M1830" s="118"/>
      <c r="N1830" s="157" t="s">
        <v>1821</v>
      </c>
      <c r="O1830" s="157">
        <v>0</v>
      </c>
      <c r="P1830" s="205"/>
      <c r="Q1830" s="205"/>
      <c r="R1830" s="205"/>
      <c r="S1830" s="206"/>
    </row>
    <row r="1831" spans="1:19" ht="29.1" customHeight="1">
      <c r="A1831" s="166">
        <v>1827</v>
      </c>
      <c r="B1831" s="206"/>
      <c r="C1831" s="206"/>
      <c r="D1831" s="206"/>
      <c r="E1831" s="206"/>
      <c r="F1831" s="206" t="s">
        <v>3224</v>
      </c>
      <c r="G1831" s="206" t="s">
        <v>3223</v>
      </c>
      <c r="H1831" s="158" t="s">
        <v>1792</v>
      </c>
      <c r="I1831" s="155" t="s">
        <v>55</v>
      </c>
      <c r="J1831" s="128">
        <v>3169.9</v>
      </c>
      <c r="K1831" s="128">
        <v>141</v>
      </c>
      <c r="L1831" s="128">
        <v>4700</v>
      </c>
      <c r="M1831" s="199">
        <f>K1831*L1831</f>
        <v>662700</v>
      </c>
      <c r="N1831" s="157" t="s">
        <v>1818</v>
      </c>
      <c r="O1831" s="157" t="s">
        <v>1858</v>
      </c>
      <c r="P1831" s="205"/>
      <c r="Q1831" s="205"/>
      <c r="R1831" s="205"/>
      <c r="S1831" s="206"/>
    </row>
    <row r="1832" spans="1:19" ht="29.1" customHeight="1">
      <c r="A1832" s="166">
        <v>1828</v>
      </c>
      <c r="B1832" s="206"/>
      <c r="C1832" s="206"/>
      <c r="D1832" s="206"/>
      <c r="E1832" s="206"/>
      <c r="F1832" s="206" t="s">
        <v>3224</v>
      </c>
      <c r="G1832" s="206" t="s">
        <v>3223</v>
      </c>
      <c r="H1832" s="158" t="s">
        <v>1804</v>
      </c>
      <c r="I1832" s="155" t="s">
        <v>166</v>
      </c>
      <c r="J1832" s="128">
        <v>521.4</v>
      </c>
      <c r="K1832" s="128">
        <v>521</v>
      </c>
      <c r="L1832" s="128">
        <v>1650</v>
      </c>
      <c r="M1832" s="199"/>
      <c r="N1832" s="157" t="s">
        <v>1821</v>
      </c>
      <c r="O1832" s="157">
        <v>0</v>
      </c>
      <c r="P1832" s="205"/>
      <c r="Q1832" s="205"/>
      <c r="R1832" s="205"/>
      <c r="S1832" s="206"/>
    </row>
    <row r="1833" spans="1:19" ht="29.1" customHeight="1">
      <c r="A1833" s="166">
        <v>1829</v>
      </c>
      <c r="B1833" s="206"/>
      <c r="C1833" s="206"/>
      <c r="D1833" s="206"/>
      <c r="E1833" s="206"/>
      <c r="F1833" s="206" t="s">
        <v>3224</v>
      </c>
      <c r="G1833" s="206" t="s">
        <v>3223</v>
      </c>
      <c r="H1833" s="158" t="s">
        <v>1514</v>
      </c>
      <c r="I1833" s="155" t="s">
        <v>55</v>
      </c>
      <c r="J1833" s="128">
        <v>66</v>
      </c>
      <c r="K1833" s="128">
        <v>66</v>
      </c>
      <c r="L1833" s="128">
        <v>5480</v>
      </c>
      <c r="M1833" s="199">
        <f t="shared" ref="M1833:M1846" si="32">K1833*L1833</f>
        <v>361680</v>
      </c>
      <c r="N1833" s="157" t="s">
        <v>2830</v>
      </c>
      <c r="O1833" s="157" t="s">
        <v>2831</v>
      </c>
      <c r="P1833" s="205"/>
      <c r="Q1833" s="205"/>
      <c r="R1833" s="205"/>
      <c r="S1833" s="206"/>
    </row>
    <row r="1834" spans="1:19" ht="29.1" customHeight="1">
      <c r="A1834" s="166">
        <v>1830</v>
      </c>
      <c r="B1834" s="206"/>
      <c r="C1834" s="206"/>
      <c r="D1834" s="206"/>
      <c r="E1834" s="206"/>
      <c r="F1834" s="206" t="s">
        <v>3224</v>
      </c>
      <c r="G1834" s="206" t="s">
        <v>3223</v>
      </c>
      <c r="H1834" s="158" t="s">
        <v>1716</v>
      </c>
      <c r="I1834" s="155" t="s">
        <v>119</v>
      </c>
      <c r="J1834" s="128">
        <v>28</v>
      </c>
      <c r="K1834" s="128">
        <v>28</v>
      </c>
      <c r="L1834" s="128">
        <v>1650</v>
      </c>
      <c r="M1834" s="199">
        <f t="shared" si="32"/>
        <v>46200</v>
      </c>
      <c r="N1834" s="157" t="s">
        <v>1821</v>
      </c>
      <c r="O1834" s="157">
        <v>0</v>
      </c>
      <c r="P1834" s="205"/>
      <c r="Q1834" s="205"/>
      <c r="R1834" s="205"/>
      <c r="S1834" s="206"/>
    </row>
    <row r="1835" spans="1:19" ht="29.1" customHeight="1">
      <c r="A1835" s="166">
        <v>1831</v>
      </c>
      <c r="B1835" s="206"/>
      <c r="C1835" s="206"/>
      <c r="D1835" s="206"/>
      <c r="E1835" s="206"/>
      <c r="F1835" s="206" t="s">
        <v>3224</v>
      </c>
      <c r="G1835" s="206" t="s">
        <v>3223</v>
      </c>
      <c r="H1835" s="158" t="s">
        <v>1698</v>
      </c>
      <c r="I1835" s="155" t="s">
        <v>55</v>
      </c>
      <c r="J1835" s="128">
        <v>14</v>
      </c>
      <c r="K1835" s="128">
        <v>14</v>
      </c>
      <c r="L1835" s="128">
        <v>4600</v>
      </c>
      <c r="M1835" s="199">
        <f t="shared" si="32"/>
        <v>64400</v>
      </c>
      <c r="N1835" s="157" t="s">
        <v>2768</v>
      </c>
      <c r="O1835" s="157" t="s">
        <v>2832</v>
      </c>
      <c r="P1835" s="205"/>
      <c r="Q1835" s="205"/>
      <c r="R1835" s="205"/>
      <c r="S1835" s="206"/>
    </row>
    <row r="1836" spans="1:19" ht="29.1" customHeight="1">
      <c r="A1836" s="166">
        <v>1832</v>
      </c>
      <c r="B1836" s="206"/>
      <c r="C1836" s="206"/>
      <c r="D1836" s="206"/>
      <c r="E1836" s="206"/>
      <c r="F1836" s="206" t="s">
        <v>3224</v>
      </c>
      <c r="G1836" s="206" t="s">
        <v>3223</v>
      </c>
      <c r="H1836" s="158" t="s">
        <v>2963</v>
      </c>
      <c r="I1836" s="155" t="s">
        <v>55</v>
      </c>
      <c r="J1836" s="128">
        <v>5</v>
      </c>
      <c r="K1836" s="128">
        <v>5</v>
      </c>
      <c r="L1836" s="128">
        <v>4600</v>
      </c>
      <c r="M1836" s="199">
        <f t="shared" si="32"/>
        <v>23000</v>
      </c>
      <c r="N1836" s="157" t="s">
        <v>2148</v>
      </c>
      <c r="O1836" s="157" t="s">
        <v>2809</v>
      </c>
      <c r="P1836" s="205"/>
      <c r="Q1836" s="205"/>
      <c r="R1836" s="205"/>
      <c r="S1836" s="206"/>
    </row>
    <row r="1837" spans="1:19" ht="29.1" customHeight="1">
      <c r="A1837" s="166">
        <v>1833</v>
      </c>
      <c r="B1837" s="206"/>
      <c r="C1837" s="206"/>
      <c r="D1837" s="206"/>
      <c r="E1837" s="206"/>
      <c r="F1837" s="206" t="s">
        <v>3224</v>
      </c>
      <c r="G1837" s="206" t="s">
        <v>3223</v>
      </c>
      <c r="H1837" s="158" t="s">
        <v>2964</v>
      </c>
      <c r="I1837" s="155" t="s">
        <v>55</v>
      </c>
      <c r="J1837" s="128">
        <v>119</v>
      </c>
      <c r="K1837" s="128">
        <v>1</v>
      </c>
      <c r="L1837" s="128">
        <v>5480</v>
      </c>
      <c r="M1837" s="199">
        <f t="shared" si="32"/>
        <v>5480</v>
      </c>
      <c r="N1837" s="157" t="s">
        <v>2768</v>
      </c>
      <c r="O1837" s="157" t="s">
        <v>2828</v>
      </c>
      <c r="P1837" s="205"/>
      <c r="Q1837" s="205"/>
      <c r="R1837" s="205"/>
      <c r="S1837" s="206"/>
    </row>
    <row r="1838" spans="1:19" ht="29.1" customHeight="1">
      <c r="A1838" s="166">
        <v>1834</v>
      </c>
      <c r="B1838" s="206"/>
      <c r="C1838" s="206"/>
      <c r="D1838" s="206"/>
      <c r="E1838" s="206"/>
      <c r="F1838" s="206" t="s">
        <v>3224</v>
      </c>
      <c r="G1838" s="206" t="s">
        <v>3223</v>
      </c>
      <c r="H1838" s="158" t="s">
        <v>1513</v>
      </c>
      <c r="I1838" s="155" t="s">
        <v>182</v>
      </c>
      <c r="J1838" s="128">
        <v>383</v>
      </c>
      <c r="K1838" s="128">
        <v>299</v>
      </c>
      <c r="L1838" s="128">
        <v>6280</v>
      </c>
      <c r="M1838" s="199">
        <f t="shared" si="32"/>
        <v>1877720</v>
      </c>
      <c r="N1838" s="157" t="s">
        <v>2716</v>
      </c>
      <c r="O1838" s="157" t="s">
        <v>2829</v>
      </c>
      <c r="P1838" s="205"/>
      <c r="Q1838" s="205"/>
      <c r="R1838" s="205"/>
      <c r="S1838" s="206"/>
    </row>
    <row r="1839" spans="1:19" ht="29.1" customHeight="1">
      <c r="A1839" s="166">
        <v>1835</v>
      </c>
      <c r="B1839" s="206"/>
      <c r="C1839" s="206"/>
      <c r="D1839" s="206"/>
      <c r="E1839" s="206"/>
      <c r="F1839" s="206" t="s">
        <v>3224</v>
      </c>
      <c r="G1839" s="206" t="s">
        <v>3223</v>
      </c>
      <c r="H1839" s="158" t="s">
        <v>1697</v>
      </c>
      <c r="I1839" s="155" t="s">
        <v>182</v>
      </c>
      <c r="J1839" s="128">
        <v>350</v>
      </c>
      <c r="K1839" s="128">
        <v>338</v>
      </c>
      <c r="L1839" s="128">
        <v>6280</v>
      </c>
      <c r="M1839" s="199">
        <f t="shared" si="32"/>
        <v>2122640</v>
      </c>
      <c r="N1839" s="157" t="s">
        <v>2744</v>
      </c>
      <c r="O1839" s="157" t="s">
        <v>2827</v>
      </c>
      <c r="P1839" s="205"/>
      <c r="Q1839" s="205"/>
      <c r="R1839" s="205"/>
      <c r="S1839" s="206"/>
    </row>
    <row r="1840" spans="1:19" ht="29.1" customHeight="1">
      <c r="A1840" s="166">
        <v>1836</v>
      </c>
      <c r="B1840" s="206"/>
      <c r="C1840" s="206"/>
      <c r="D1840" s="206"/>
      <c r="E1840" s="206"/>
      <c r="F1840" s="206" t="s">
        <v>3224</v>
      </c>
      <c r="G1840" s="206" t="s">
        <v>3223</v>
      </c>
      <c r="H1840" s="158" t="s">
        <v>1700</v>
      </c>
      <c r="I1840" s="155" t="s">
        <v>119</v>
      </c>
      <c r="J1840" s="128">
        <v>192</v>
      </c>
      <c r="K1840" s="128">
        <v>116</v>
      </c>
      <c r="L1840" s="128">
        <v>1650</v>
      </c>
      <c r="M1840" s="199">
        <f t="shared" si="32"/>
        <v>191400</v>
      </c>
      <c r="N1840" s="157" t="s">
        <v>3191</v>
      </c>
      <c r="O1840" s="157">
        <v>0</v>
      </c>
      <c r="P1840" s="205"/>
      <c r="Q1840" s="205"/>
      <c r="R1840" s="205"/>
      <c r="S1840" s="206"/>
    </row>
    <row r="1841" spans="1:19" ht="29.1" customHeight="1">
      <c r="A1841" s="166">
        <v>1837</v>
      </c>
      <c r="B1841" s="206"/>
      <c r="C1841" s="206"/>
      <c r="D1841" s="206"/>
      <c r="E1841" s="206"/>
      <c r="F1841" s="206" t="s">
        <v>3224</v>
      </c>
      <c r="G1841" s="206" t="s">
        <v>3223</v>
      </c>
      <c r="H1841" s="158" t="s">
        <v>1619</v>
      </c>
      <c r="I1841" s="155" t="s">
        <v>182</v>
      </c>
      <c r="J1841" s="128">
        <v>119</v>
      </c>
      <c r="K1841" s="128">
        <v>119</v>
      </c>
      <c r="L1841" s="128">
        <v>6280</v>
      </c>
      <c r="M1841" s="199">
        <f t="shared" si="32"/>
        <v>747320</v>
      </c>
      <c r="N1841" s="157" t="s">
        <v>2732</v>
      </c>
      <c r="O1841" s="157" t="s">
        <v>1620</v>
      </c>
      <c r="P1841" s="205"/>
      <c r="Q1841" s="205"/>
      <c r="R1841" s="205"/>
      <c r="S1841" s="206"/>
    </row>
    <row r="1842" spans="1:19" ht="29.1" customHeight="1">
      <c r="A1842" s="166">
        <v>1838</v>
      </c>
      <c r="B1842" s="206"/>
      <c r="C1842" s="206"/>
      <c r="D1842" s="206"/>
      <c r="E1842" s="206"/>
      <c r="F1842" s="206" t="s">
        <v>3224</v>
      </c>
      <c r="G1842" s="206" t="s">
        <v>3223</v>
      </c>
      <c r="H1842" s="158" t="s">
        <v>1620</v>
      </c>
      <c r="I1842" s="155" t="s">
        <v>182</v>
      </c>
      <c r="J1842" s="128">
        <v>340</v>
      </c>
      <c r="K1842" s="128">
        <v>237</v>
      </c>
      <c r="L1842" s="128">
        <v>6280</v>
      </c>
      <c r="M1842" s="199">
        <f t="shared" si="32"/>
        <v>1488360</v>
      </c>
      <c r="N1842" s="157" t="s">
        <v>2732</v>
      </c>
      <c r="O1842" s="157" t="s">
        <v>2769</v>
      </c>
      <c r="P1842" s="205"/>
      <c r="Q1842" s="205"/>
      <c r="R1842" s="205"/>
      <c r="S1842" s="206"/>
    </row>
    <row r="1843" spans="1:19" ht="29.1" customHeight="1">
      <c r="A1843" s="166">
        <v>1839</v>
      </c>
      <c r="B1843" s="206"/>
      <c r="C1843" s="206"/>
      <c r="D1843" s="206"/>
      <c r="E1843" s="206"/>
      <c r="F1843" s="206" t="s">
        <v>3224</v>
      </c>
      <c r="G1843" s="206" t="s">
        <v>3223</v>
      </c>
      <c r="H1843" s="158" t="s">
        <v>1623</v>
      </c>
      <c r="I1843" s="155" t="s">
        <v>55</v>
      </c>
      <c r="J1843" s="128">
        <v>13</v>
      </c>
      <c r="K1843" s="128">
        <v>13</v>
      </c>
      <c r="L1843" s="128">
        <v>4600</v>
      </c>
      <c r="M1843" s="199">
        <f t="shared" si="32"/>
        <v>59800</v>
      </c>
      <c r="N1843" s="157" t="s">
        <v>2743</v>
      </c>
      <c r="O1843" s="157">
        <v>331</v>
      </c>
      <c r="P1843" s="205"/>
      <c r="Q1843" s="205"/>
      <c r="R1843" s="205"/>
      <c r="S1843" s="206"/>
    </row>
    <row r="1844" spans="1:19" ht="29.1" customHeight="1">
      <c r="A1844" s="166">
        <v>1840</v>
      </c>
      <c r="B1844" s="206"/>
      <c r="C1844" s="206"/>
      <c r="D1844" s="206"/>
      <c r="E1844" s="206"/>
      <c r="F1844" s="206" t="s">
        <v>3224</v>
      </c>
      <c r="G1844" s="206" t="s">
        <v>3223</v>
      </c>
      <c r="H1844" s="158" t="s">
        <v>1621</v>
      </c>
      <c r="I1844" s="155" t="s">
        <v>55</v>
      </c>
      <c r="J1844" s="128">
        <v>90</v>
      </c>
      <c r="K1844" s="128">
        <v>24</v>
      </c>
      <c r="L1844" s="128">
        <v>4600</v>
      </c>
      <c r="M1844" s="199">
        <f t="shared" si="32"/>
        <v>110400</v>
      </c>
      <c r="N1844" s="157" t="s">
        <v>2732</v>
      </c>
      <c r="O1844" s="157" t="s">
        <v>2770</v>
      </c>
      <c r="P1844" s="205"/>
      <c r="Q1844" s="205"/>
      <c r="R1844" s="205"/>
      <c r="S1844" s="206"/>
    </row>
    <row r="1845" spans="1:19" ht="29.1" customHeight="1">
      <c r="A1845" s="166">
        <v>1841</v>
      </c>
      <c r="B1845" s="206"/>
      <c r="C1845" s="206"/>
      <c r="D1845" s="206"/>
      <c r="E1845" s="206"/>
      <c r="F1845" s="206" t="s">
        <v>3224</v>
      </c>
      <c r="G1845" s="206" t="s">
        <v>3223</v>
      </c>
      <c r="H1845" s="158" t="s">
        <v>1622</v>
      </c>
      <c r="I1845" s="155" t="s">
        <v>55</v>
      </c>
      <c r="J1845" s="128">
        <v>28</v>
      </c>
      <c r="K1845" s="128">
        <v>28</v>
      </c>
      <c r="L1845" s="128">
        <v>4600</v>
      </c>
      <c r="M1845" s="199">
        <f t="shared" si="32"/>
        <v>128800</v>
      </c>
      <c r="N1845" s="157" t="s">
        <v>2732</v>
      </c>
      <c r="O1845" s="157" t="s">
        <v>1620</v>
      </c>
      <c r="P1845" s="205"/>
      <c r="Q1845" s="205"/>
      <c r="R1845" s="205"/>
      <c r="S1845" s="206"/>
    </row>
    <row r="1846" spans="1:19" ht="29.1" customHeight="1">
      <c r="A1846" s="166">
        <v>1842</v>
      </c>
      <c r="B1846" s="206"/>
      <c r="C1846" s="206"/>
      <c r="D1846" s="206"/>
      <c r="E1846" s="206"/>
      <c r="F1846" s="206" t="s">
        <v>3224</v>
      </c>
      <c r="G1846" s="206" t="s">
        <v>3223</v>
      </c>
      <c r="H1846" s="158" t="s">
        <v>1785</v>
      </c>
      <c r="I1846" s="155" t="s">
        <v>55</v>
      </c>
      <c r="J1846" s="128">
        <v>2257.5</v>
      </c>
      <c r="K1846" s="128">
        <v>312</v>
      </c>
      <c r="L1846" s="128">
        <v>4700</v>
      </c>
      <c r="M1846" s="199">
        <f t="shared" si="32"/>
        <v>1466400</v>
      </c>
      <c r="N1846" s="157" t="s">
        <v>2889</v>
      </c>
      <c r="O1846" s="157" t="s">
        <v>2890</v>
      </c>
      <c r="P1846" s="205"/>
      <c r="Q1846" s="205"/>
      <c r="R1846" s="205"/>
      <c r="S1846" s="206"/>
    </row>
    <row r="1847" spans="1:19" ht="29.1" customHeight="1">
      <c r="A1847" s="166">
        <v>1843</v>
      </c>
      <c r="B1847" s="206"/>
      <c r="C1847" s="206"/>
      <c r="D1847" s="206"/>
      <c r="E1847" s="206"/>
      <c r="F1847" s="206" t="s">
        <v>3224</v>
      </c>
      <c r="G1847" s="206" t="s">
        <v>3223</v>
      </c>
      <c r="H1847" s="158" t="s">
        <v>1807</v>
      </c>
      <c r="I1847" s="155" t="s">
        <v>166</v>
      </c>
      <c r="J1847" s="128">
        <v>1653.9</v>
      </c>
      <c r="K1847" s="128">
        <v>151</v>
      </c>
      <c r="L1847" s="128">
        <v>1650</v>
      </c>
      <c r="M1847" s="118"/>
      <c r="N1847" s="157" t="s">
        <v>1821</v>
      </c>
      <c r="O1847" s="157">
        <v>0</v>
      </c>
      <c r="P1847" s="205"/>
      <c r="Q1847" s="205"/>
      <c r="R1847" s="205"/>
      <c r="S1847" s="206"/>
    </row>
    <row r="1848" spans="1:19" ht="29.1" customHeight="1">
      <c r="A1848" s="166">
        <v>1844</v>
      </c>
      <c r="B1848" s="206"/>
      <c r="C1848" s="206"/>
      <c r="D1848" s="206"/>
      <c r="E1848" s="206"/>
      <c r="F1848" s="206" t="s">
        <v>3224</v>
      </c>
      <c r="G1848" s="206" t="s">
        <v>3223</v>
      </c>
      <c r="H1848" s="158" t="s">
        <v>1786</v>
      </c>
      <c r="I1848" s="155" t="s">
        <v>55</v>
      </c>
      <c r="J1848" s="128">
        <v>1032.8</v>
      </c>
      <c r="K1848" s="128">
        <v>643</v>
      </c>
      <c r="L1848" s="128">
        <v>4700</v>
      </c>
      <c r="M1848" s="199">
        <f>K1848*L1848</f>
        <v>3022100</v>
      </c>
      <c r="N1848" s="157" t="s">
        <v>2733</v>
      </c>
      <c r="O1848" s="157" t="s">
        <v>2888</v>
      </c>
      <c r="P1848" s="205"/>
      <c r="Q1848" s="205"/>
      <c r="R1848" s="205"/>
      <c r="S1848" s="206"/>
    </row>
    <row r="1849" spans="1:19" ht="29.1" customHeight="1">
      <c r="A1849" s="166">
        <v>1845</v>
      </c>
      <c r="B1849" s="206"/>
      <c r="C1849" s="206"/>
      <c r="D1849" s="206"/>
      <c r="E1849" s="206"/>
      <c r="F1849" s="206" t="s">
        <v>3224</v>
      </c>
      <c r="G1849" s="206" t="s">
        <v>3223</v>
      </c>
      <c r="H1849" s="158" t="s">
        <v>1808</v>
      </c>
      <c r="I1849" s="155" t="s">
        <v>119</v>
      </c>
      <c r="J1849" s="128">
        <v>2577.5</v>
      </c>
      <c r="K1849" s="128">
        <v>192</v>
      </c>
      <c r="L1849" s="128">
        <v>1650</v>
      </c>
      <c r="M1849" s="118"/>
      <c r="N1849" s="157" t="s">
        <v>1821</v>
      </c>
      <c r="O1849" s="157">
        <v>0</v>
      </c>
      <c r="P1849" s="205"/>
      <c r="Q1849" s="205"/>
      <c r="R1849" s="205"/>
      <c r="S1849" s="206"/>
    </row>
    <row r="1850" spans="1:19" ht="29.1" customHeight="1">
      <c r="A1850" s="166">
        <v>1846</v>
      </c>
      <c r="B1850" s="206"/>
      <c r="C1850" s="206"/>
      <c r="D1850" s="206"/>
      <c r="E1850" s="206"/>
      <c r="F1850" s="206" t="s">
        <v>3224</v>
      </c>
      <c r="G1850" s="206" t="s">
        <v>3223</v>
      </c>
      <c r="H1850" s="158" t="s">
        <v>1809</v>
      </c>
      <c r="I1850" s="155" t="s">
        <v>166</v>
      </c>
      <c r="J1850" s="128">
        <v>2412.1999999999998</v>
      </c>
      <c r="K1850" s="128">
        <v>158</v>
      </c>
      <c r="L1850" s="128">
        <v>1650</v>
      </c>
      <c r="M1850" s="118"/>
      <c r="N1850" s="157" t="s">
        <v>1821</v>
      </c>
      <c r="O1850" s="157">
        <v>0</v>
      </c>
      <c r="P1850" s="205"/>
      <c r="Q1850" s="205"/>
      <c r="R1850" s="205"/>
      <c r="S1850" s="206"/>
    </row>
    <row r="1851" spans="1:19" ht="29.1" customHeight="1">
      <c r="A1851" s="166">
        <v>1847</v>
      </c>
      <c r="B1851" s="206"/>
      <c r="C1851" s="206"/>
      <c r="D1851" s="206"/>
      <c r="E1851" s="206"/>
      <c r="F1851" s="206" t="s">
        <v>3224</v>
      </c>
      <c r="G1851" s="206" t="s">
        <v>3223</v>
      </c>
      <c r="H1851" s="158" t="s">
        <v>1607</v>
      </c>
      <c r="I1851" s="155" t="s">
        <v>55</v>
      </c>
      <c r="J1851" s="128">
        <v>1699</v>
      </c>
      <c r="K1851" s="128">
        <v>560</v>
      </c>
      <c r="L1851" s="128">
        <v>6290</v>
      </c>
      <c r="M1851" s="199">
        <f t="shared" ref="M1851:M1914" si="33">K1851*L1851</f>
        <v>3522400</v>
      </c>
      <c r="N1851" s="157" t="s">
        <v>2764</v>
      </c>
      <c r="O1851" s="157" t="s">
        <v>2765</v>
      </c>
      <c r="P1851" s="205"/>
      <c r="Q1851" s="205"/>
      <c r="R1851" s="205"/>
      <c r="S1851" s="206"/>
    </row>
    <row r="1852" spans="1:19" ht="29.1" customHeight="1">
      <c r="A1852" s="166">
        <v>1848</v>
      </c>
      <c r="B1852" s="206"/>
      <c r="C1852" s="206"/>
      <c r="D1852" s="206"/>
      <c r="E1852" s="206"/>
      <c r="F1852" s="206" t="s">
        <v>3224</v>
      </c>
      <c r="G1852" s="206" t="s">
        <v>3223</v>
      </c>
      <c r="H1852" s="158" t="s">
        <v>1550</v>
      </c>
      <c r="I1852" s="155" t="s">
        <v>119</v>
      </c>
      <c r="J1852" s="128">
        <v>24254</v>
      </c>
      <c r="K1852" s="128">
        <v>74</v>
      </c>
      <c r="L1852" s="128">
        <v>1650</v>
      </c>
      <c r="M1852" s="199">
        <f t="shared" si="33"/>
        <v>122100</v>
      </c>
      <c r="N1852" s="157" t="s">
        <v>3191</v>
      </c>
      <c r="O1852" s="157"/>
      <c r="P1852" s="205"/>
      <c r="Q1852" s="205"/>
      <c r="R1852" s="205"/>
      <c r="S1852" s="206"/>
    </row>
    <row r="1853" spans="1:19" ht="29.1" customHeight="1">
      <c r="A1853" s="166">
        <v>1849</v>
      </c>
      <c r="B1853" s="206"/>
      <c r="C1853" s="206"/>
      <c r="D1853" s="206"/>
      <c r="E1853" s="206"/>
      <c r="F1853" s="206" t="s">
        <v>3224</v>
      </c>
      <c r="G1853" s="206" t="s">
        <v>3223</v>
      </c>
      <c r="H1853" s="158" t="s">
        <v>491</v>
      </c>
      <c r="I1853" s="155" t="s">
        <v>55</v>
      </c>
      <c r="J1853" s="128">
        <v>1488</v>
      </c>
      <c r="K1853" s="128">
        <v>382</v>
      </c>
      <c r="L1853" s="128">
        <v>5510</v>
      </c>
      <c r="M1853" s="199">
        <f t="shared" si="33"/>
        <v>2104820</v>
      </c>
      <c r="N1853" s="157" t="s">
        <v>2280</v>
      </c>
      <c r="O1853" s="157" t="s">
        <v>2747</v>
      </c>
      <c r="P1853" s="205"/>
      <c r="Q1853" s="205"/>
      <c r="R1853" s="205"/>
      <c r="S1853" s="206"/>
    </row>
    <row r="1854" spans="1:19" ht="29.1" customHeight="1">
      <c r="A1854" s="166">
        <v>1850</v>
      </c>
      <c r="B1854" s="206"/>
      <c r="C1854" s="206"/>
      <c r="D1854" s="206"/>
      <c r="E1854" s="206"/>
      <c r="F1854" s="206" t="s">
        <v>3224</v>
      </c>
      <c r="G1854" s="206" t="s">
        <v>3223</v>
      </c>
      <c r="H1854" s="158" t="s">
        <v>494</v>
      </c>
      <c r="I1854" s="155" t="s">
        <v>55</v>
      </c>
      <c r="J1854" s="128">
        <v>1749</v>
      </c>
      <c r="K1854" s="128">
        <v>93</v>
      </c>
      <c r="L1854" s="128">
        <v>5510</v>
      </c>
      <c r="M1854" s="199">
        <f t="shared" si="33"/>
        <v>512430</v>
      </c>
      <c r="N1854" s="157" t="s">
        <v>2280</v>
      </c>
      <c r="O1854" s="157" t="s">
        <v>2748</v>
      </c>
      <c r="P1854" s="205"/>
      <c r="Q1854" s="205"/>
      <c r="R1854" s="205"/>
      <c r="S1854" s="206"/>
    </row>
    <row r="1855" spans="1:19" ht="29.1" customHeight="1">
      <c r="A1855" s="166">
        <v>1851</v>
      </c>
      <c r="B1855" s="206"/>
      <c r="C1855" s="206"/>
      <c r="D1855" s="206"/>
      <c r="E1855" s="206"/>
      <c r="F1855" s="206" t="s">
        <v>3224</v>
      </c>
      <c r="G1855" s="206" t="s">
        <v>3223</v>
      </c>
      <c r="H1855" s="158" t="s">
        <v>2926</v>
      </c>
      <c r="I1855" s="155" t="s">
        <v>55</v>
      </c>
      <c r="J1855" s="128">
        <v>2869</v>
      </c>
      <c r="K1855" s="128">
        <v>14</v>
      </c>
      <c r="L1855" s="128">
        <v>5510</v>
      </c>
      <c r="M1855" s="199">
        <f t="shared" si="33"/>
        <v>77140</v>
      </c>
      <c r="N1855" s="157" t="s">
        <v>2208</v>
      </c>
      <c r="O1855" s="157" t="s">
        <v>2736</v>
      </c>
      <c r="P1855" s="205"/>
      <c r="Q1855" s="205"/>
      <c r="R1855" s="205"/>
      <c r="S1855" s="206"/>
    </row>
    <row r="1856" spans="1:19" ht="29.1" customHeight="1">
      <c r="A1856" s="166">
        <v>1852</v>
      </c>
      <c r="B1856" s="206"/>
      <c r="C1856" s="206"/>
      <c r="D1856" s="206"/>
      <c r="E1856" s="206"/>
      <c r="F1856" s="206" t="s">
        <v>3224</v>
      </c>
      <c r="G1856" s="206" t="s">
        <v>3223</v>
      </c>
      <c r="H1856" s="158" t="s">
        <v>488</v>
      </c>
      <c r="I1856" s="155" t="s">
        <v>55</v>
      </c>
      <c r="J1856" s="128">
        <v>1266</v>
      </c>
      <c r="K1856" s="128">
        <v>783</v>
      </c>
      <c r="L1856" s="128">
        <v>5510</v>
      </c>
      <c r="M1856" s="199">
        <f t="shared" si="33"/>
        <v>4314330</v>
      </c>
      <c r="N1856" s="157" t="s">
        <v>2693</v>
      </c>
      <c r="O1856" s="157" t="s">
        <v>2694</v>
      </c>
      <c r="P1856" s="205"/>
      <c r="Q1856" s="205"/>
      <c r="R1856" s="205"/>
      <c r="S1856" s="206"/>
    </row>
    <row r="1857" spans="1:19" ht="29.1" customHeight="1">
      <c r="A1857" s="166">
        <v>1853</v>
      </c>
      <c r="B1857" s="206"/>
      <c r="C1857" s="206"/>
      <c r="D1857" s="206"/>
      <c r="E1857" s="206"/>
      <c r="F1857" s="206" t="s">
        <v>3224</v>
      </c>
      <c r="G1857" s="206" t="s">
        <v>3223</v>
      </c>
      <c r="H1857" s="158" t="s">
        <v>1613</v>
      </c>
      <c r="I1857" s="155" t="s">
        <v>55</v>
      </c>
      <c r="J1857" s="128">
        <v>2288</v>
      </c>
      <c r="K1857" s="128">
        <v>268</v>
      </c>
      <c r="L1857" s="128">
        <v>5510</v>
      </c>
      <c r="M1857" s="199">
        <f t="shared" si="33"/>
        <v>1476680</v>
      </c>
      <c r="N1857" s="157" t="s">
        <v>2734</v>
      </c>
      <c r="O1857" s="157" t="s">
        <v>2735</v>
      </c>
      <c r="P1857" s="205"/>
      <c r="Q1857" s="205"/>
      <c r="R1857" s="205"/>
      <c r="S1857" s="206"/>
    </row>
    <row r="1858" spans="1:19" ht="29.1" customHeight="1">
      <c r="A1858" s="166">
        <v>1854</v>
      </c>
      <c r="B1858" s="206"/>
      <c r="C1858" s="206"/>
      <c r="D1858" s="206"/>
      <c r="E1858" s="206"/>
      <c r="F1858" s="206" t="s">
        <v>3224</v>
      </c>
      <c r="G1858" s="206" t="s">
        <v>3223</v>
      </c>
      <c r="H1858" s="158" t="s">
        <v>1702</v>
      </c>
      <c r="I1858" s="155" t="s">
        <v>119</v>
      </c>
      <c r="J1858" s="128">
        <v>1360</v>
      </c>
      <c r="K1858" s="128">
        <v>115</v>
      </c>
      <c r="L1858" s="128">
        <v>1650</v>
      </c>
      <c r="M1858" s="199">
        <f t="shared" si="33"/>
        <v>189750</v>
      </c>
      <c r="N1858" s="157" t="s">
        <v>3191</v>
      </c>
      <c r="O1858" s="157">
        <v>0</v>
      </c>
      <c r="P1858" s="205"/>
      <c r="Q1858" s="205"/>
      <c r="R1858" s="205"/>
      <c r="S1858" s="206"/>
    </row>
    <row r="1859" spans="1:19" ht="29.1" customHeight="1">
      <c r="A1859" s="166">
        <v>1855</v>
      </c>
      <c r="B1859" s="206"/>
      <c r="C1859" s="206"/>
      <c r="D1859" s="206"/>
      <c r="E1859" s="206"/>
      <c r="F1859" s="206" t="s">
        <v>3224</v>
      </c>
      <c r="G1859" s="206" t="s">
        <v>3223</v>
      </c>
      <c r="H1859" s="158" t="s">
        <v>504</v>
      </c>
      <c r="I1859" s="155" t="s">
        <v>55</v>
      </c>
      <c r="J1859" s="128">
        <v>1217</v>
      </c>
      <c r="K1859" s="128">
        <v>595</v>
      </c>
      <c r="L1859" s="128">
        <v>5510</v>
      </c>
      <c r="M1859" s="199">
        <f t="shared" si="33"/>
        <v>3278450</v>
      </c>
      <c r="N1859" s="157" t="s">
        <v>2734</v>
      </c>
      <c r="O1859" s="157" t="s">
        <v>2735</v>
      </c>
      <c r="P1859" s="205"/>
      <c r="Q1859" s="205"/>
      <c r="R1859" s="205"/>
      <c r="S1859" s="206"/>
    </row>
    <row r="1860" spans="1:19" ht="29.1" customHeight="1">
      <c r="A1860" s="166">
        <v>1856</v>
      </c>
      <c r="B1860" s="206"/>
      <c r="C1860" s="206"/>
      <c r="D1860" s="206"/>
      <c r="E1860" s="206"/>
      <c r="F1860" s="206" t="s">
        <v>3224</v>
      </c>
      <c r="G1860" s="206" t="s">
        <v>3223</v>
      </c>
      <c r="H1860" s="158" t="s">
        <v>1614</v>
      </c>
      <c r="I1860" s="155" t="s">
        <v>55</v>
      </c>
      <c r="J1860" s="128">
        <v>2076</v>
      </c>
      <c r="K1860" s="128">
        <v>636</v>
      </c>
      <c r="L1860" s="128">
        <v>5510</v>
      </c>
      <c r="M1860" s="199">
        <f t="shared" si="33"/>
        <v>3504360</v>
      </c>
      <c r="N1860" s="157" t="s">
        <v>2749</v>
      </c>
      <c r="O1860" s="157" t="s">
        <v>2750</v>
      </c>
      <c r="P1860" s="205"/>
      <c r="Q1860" s="205"/>
      <c r="R1860" s="205"/>
      <c r="S1860" s="206"/>
    </row>
    <row r="1861" spans="1:19" ht="29.1" customHeight="1">
      <c r="A1861" s="166">
        <v>1857</v>
      </c>
      <c r="B1861" s="206"/>
      <c r="C1861" s="206"/>
      <c r="D1861" s="206"/>
      <c r="E1861" s="206"/>
      <c r="F1861" s="206" t="s">
        <v>3224</v>
      </c>
      <c r="G1861" s="206" t="s">
        <v>3223</v>
      </c>
      <c r="H1861" s="158" t="s">
        <v>505</v>
      </c>
      <c r="I1861" s="155" t="s">
        <v>55</v>
      </c>
      <c r="J1861" s="128">
        <v>1759</v>
      </c>
      <c r="K1861" s="128">
        <v>244</v>
      </c>
      <c r="L1861" s="128">
        <v>6290</v>
      </c>
      <c r="M1861" s="199">
        <f t="shared" si="33"/>
        <v>1534760</v>
      </c>
      <c r="N1861" s="157" t="s">
        <v>2743</v>
      </c>
      <c r="O1861" s="157" t="s">
        <v>2022</v>
      </c>
      <c r="P1861" s="205"/>
      <c r="Q1861" s="205"/>
      <c r="R1861" s="205"/>
      <c r="S1861" s="206"/>
    </row>
    <row r="1862" spans="1:19" ht="29.1" customHeight="1">
      <c r="A1862" s="166">
        <v>1858</v>
      </c>
      <c r="B1862" s="206"/>
      <c r="C1862" s="206"/>
      <c r="D1862" s="206"/>
      <c r="E1862" s="206"/>
      <c r="F1862" s="206" t="s">
        <v>3224</v>
      </c>
      <c r="G1862" s="206" t="s">
        <v>3223</v>
      </c>
      <c r="H1862" s="158" t="s">
        <v>1618</v>
      </c>
      <c r="I1862" s="155" t="s">
        <v>55</v>
      </c>
      <c r="J1862" s="128">
        <v>400</v>
      </c>
      <c r="K1862" s="128">
        <v>188</v>
      </c>
      <c r="L1862" s="128">
        <v>5510</v>
      </c>
      <c r="M1862" s="199">
        <f t="shared" si="33"/>
        <v>1035880</v>
      </c>
      <c r="N1862" s="157" t="s">
        <v>2759</v>
      </c>
      <c r="O1862" s="157" t="s">
        <v>2760</v>
      </c>
      <c r="P1862" s="205"/>
      <c r="Q1862" s="205"/>
      <c r="R1862" s="205"/>
      <c r="S1862" s="206"/>
    </row>
    <row r="1863" spans="1:19" ht="29.1" customHeight="1">
      <c r="A1863" s="166">
        <v>1859</v>
      </c>
      <c r="B1863" s="206"/>
      <c r="C1863" s="206"/>
      <c r="D1863" s="206"/>
      <c r="E1863" s="206"/>
      <c r="F1863" s="206" t="s">
        <v>3224</v>
      </c>
      <c r="G1863" s="206" t="s">
        <v>3223</v>
      </c>
      <c r="H1863" s="158" t="s">
        <v>528</v>
      </c>
      <c r="I1863" s="155" t="s">
        <v>55</v>
      </c>
      <c r="J1863" s="128">
        <v>1478</v>
      </c>
      <c r="K1863" s="128">
        <v>1052</v>
      </c>
      <c r="L1863" s="128">
        <v>5510</v>
      </c>
      <c r="M1863" s="199">
        <f t="shared" si="33"/>
        <v>5796520</v>
      </c>
      <c r="N1863" s="157" t="s">
        <v>2754</v>
      </c>
      <c r="O1863" s="157" t="s">
        <v>2755</v>
      </c>
      <c r="P1863" s="205"/>
      <c r="Q1863" s="205"/>
      <c r="R1863" s="205"/>
      <c r="S1863" s="206"/>
    </row>
    <row r="1864" spans="1:19" ht="29.1" customHeight="1">
      <c r="A1864" s="166">
        <v>1860</v>
      </c>
      <c r="B1864" s="206"/>
      <c r="C1864" s="206"/>
      <c r="D1864" s="206"/>
      <c r="E1864" s="206"/>
      <c r="F1864" s="206" t="s">
        <v>3224</v>
      </c>
      <c r="G1864" s="206" t="s">
        <v>3223</v>
      </c>
      <c r="H1864" s="158" t="s">
        <v>2927</v>
      </c>
      <c r="I1864" s="155" t="s">
        <v>54</v>
      </c>
      <c r="J1864" s="128">
        <v>506</v>
      </c>
      <c r="K1864" s="128">
        <v>56</v>
      </c>
      <c r="L1864" s="128">
        <v>5510</v>
      </c>
      <c r="M1864" s="199">
        <f t="shared" si="33"/>
        <v>308560</v>
      </c>
      <c r="N1864" s="157" t="s">
        <v>2757</v>
      </c>
      <c r="O1864" s="157" t="s">
        <v>2758</v>
      </c>
      <c r="P1864" s="205"/>
      <c r="Q1864" s="205"/>
      <c r="R1864" s="205"/>
      <c r="S1864" s="206"/>
    </row>
    <row r="1865" spans="1:19" ht="29.1" customHeight="1">
      <c r="A1865" s="166">
        <v>1861</v>
      </c>
      <c r="B1865" s="206"/>
      <c r="C1865" s="206"/>
      <c r="D1865" s="206"/>
      <c r="E1865" s="206"/>
      <c r="F1865" s="206" t="s">
        <v>3224</v>
      </c>
      <c r="G1865" s="206" t="s">
        <v>3223</v>
      </c>
      <c r="H1865" s="158" t="s">
        <v>529</v>
      </c>
      <c r="I1865" s="155" t="s">
        <v>54</v>
      </c>
      <c r="J1865" s="128">
        <v>1012</v>
      </c>
      <c r="K1865" s="128">
        <v>906</v>
      </c>
      <c r="L1865" s="128">
        <v>5510</v>
      </c>
      <c r="M1865" s="199">
        <f t="shared" si="33"/>
        <v>4992060</v>
      </c>
      <c r="N1865" s="157" t="s">
        <v>1822</v>
      </c>
      <c r="O1865" s="157" t="s">
        <v>2756</v>
      </c>
      <c r="P1865" s="205"/>
      <c r="Q1865" s="205"/>
      <c r="R1865" s="205"/>
      <c r="S1865" s="206"/>
    </row>
    <row r="1866" spans="1:19" ht="29.1" customHeight="1">
      <c r="A1866" s="166">
        <v>1862</v>
      </c>
      <c r="B1866" s="206"/>
      <c r="C1866" s="206"/>
      <c r="D1866" s="206"/>
      <c r="E1866" s="206"/>
      <c r="F1866" s="206" t="s">
        <v>3224</v>
      </c>
      <c r="G1866" s="206" t="s">
        <v>3223</v>
      </c>
      <c r="H1866" s="158" t="s">
        <v>1636</v>
      </c>
      <c r="I1866" s="155" t="s">
        <v>54</v>
      </c>
      <c r="J1866" s="128">
        <v>2456</v>
      </c>
      <c r="K1866" s="128">
        <v>1151</v>
      </c>
      <c r="L1866" s="128">
        <v>6290</v>
      </c>
      <c r="M1866" s="199">
        <f t="shared" si="33"/>
        <v>7239790</v>
      </c>
      <c r="N1866" s="157" t="s">
        <v>2782</v>
      </c>
      <c r="O1866" s="157" t="s">
        <v>2783</v>
      </c>
      <c r="P1866" s="205"/>
      <c r="Q1866" s="205"/>
      <c r="R1866" s="205"/>
      <c r="S1866" s="206"/>
    </row>
    <row r="1867" spans="1:19" ht="29.1" customHeight="1">
      <c r="A1867" s="166">
        <v>1863</v>
      </c>
      <c r="B1867" s="206"/>
      <c r="C1867" s="206"/>
      <c r="D1867" s="206"/>
      <c r="E1867" s="206"/>
      <c r="F1867" s="206" t="s">
        <v>3224</v>
      </c>
      <c r="G1867" s="206" t="s">
        <v>3223</v>
      </c>
      <c r="H1867" s="158" t="s">
        <v>1616</v>
      </c>
      <c r="I1867" s="155" t="s">
        <v>119</v>
      </c>
      <c r="J1867" s="128">
        <v>2817</v>
      </c>
      <c r="K1867" s="128">
        <v>2763</v>
      </c>
      <c r="L1867" s="128">
        <v>1510</v>
      </c>
      <c r="M1867" s="199">
        <f t="shared" si="33"/>
        <v>4172130</v>
      </c>
      <c r="N1867" s="157" t="s">
        <v>3180</v>
      </c>
      <c r="O1867" s="157">
        <v>0</v>
      </c>
      <c r="P1867" s="205"/>
      <c r="Q1867" s="205"/>
      <c r="R1867" s="205"/>
      <c r="S1867" s="206"/>
    </row>
    <row r="1868" spans="1:19" ht="29.1" customHeight="1">
      <c r="A1868" s="166">
        <v>1864</v>
      </c>
      <c r="B1868" s="206"/>
      <c r="C1868" s="206"/>
      <c r="D1868" s="206"/>
      <c r="E1868" s="206"/>
      <c r="F1868" s="206" t="s">
        <v>3224</v>
      </c>
      <c r="G1868" s="206" t="s">
        <v>3223</v>
      </c>
      <c r="H1868" s="158" t="s">
        <v>1646</v>
      </c>
      <c r="I1868" s="155" t="s">
        <v>182</v>
      </c>
      <c r="J1868" s="128">
        <v>502</v>
      </c>
      <c r="K1868" s="128">
        <v>6</v>
      </c>
      <c r="L1868" s="128">
        <v>8070</v>
      </c>
      <c r="M1868" s="199">
        <f t="shared" si="33"/>
        <v>48420</v>
      </c>
      <c r="N1868" s="157" t="s">
        <v>2302</v>
      </c>
      <c r="O1868" s="157" t="s">
        <v>2796</v>
      </c>
      <c r="P1868" s="205"/>
      <c r="Q1868" s="205"/>
      <c r="R1868" s="205"/>
      <c r="S1868" s="206"/>
    </row>
    <row r="1869" spans="1:19" ht="29.1" customHeight="1">
      <c r="A1869" s="166">
        <v>1865</v>
      </c>
      <c r="B1869" s="206"/>
      <c r="C1869" s="206"/>
      <c r="D1869" s="206"/>
      <c r="E1869" s="206"/>
      <c r="F1869" s="206" t="s">
        <v>3224</v>
      </c>
      <c r="G1869" s="206" t="s">
        <v>3223</v>
      </c>
      <c r="H1869" s="158" t="s">
        <v>1645</v>
      </c>
      <c r="I1869" s="155" t="s">
        <v>55</v>
      </c>
      <c r="J1869" s="128">
        <v>551</v>
      </c>
      <c r="K1869" s="128">
        <v>551</v>
      </c>
      <c r="L1869" s="128">
        <v>6290</v>
      </c>
      <c r="M1869" s="199">
        <f t="shared" si="33"/>
        <v>3465790</v>
      </c>
      <c r="N1869" s="157" t="s">
        <v>2708</v>
      </c>
      <c r="O1869" s="157" t="s">
        <v>2740</v>
      </c>
      <c r="P1869" s="205"/>
      <c r="Q1869" s="205"/>
      <c r="R1869" s="205"/>
      <c r="S1869" s="206"/>
    </row>
    <row r="1870" spans="1:19" ht="29.1" customHeight="1">
      <c r="A1870" s="166">
        <v>1866</v>
      </c>
      <c r="B1870" s="206"/>
      <c r="C1870" s="206"/>
      <c r="D1870" s="206"/>
      <c r="E1870" s="206"/>
      <c r="F1870" s="206" t="s">
        <v>3224</v>
      </c>
      <c r="G1870" s="206" t="s">
        <v>3223</v>
      </c>
      <c r="H1870" s="158" t="s">
        <v>1635</v>
      </c>
      <c r="I1870" s="155" t="s">
        <v>182</v>
      </c>
      <c r="J1870" s="128">
        <v>619</v>
      </c>
      <c r="K1870" s="128">
        <v>14</v>
      </c>
      <c r="L1870" s="128">
        <v>10700</v>
      </c>
      <c r="M1870" s="199">
        <f t="shared" si="33"/>
        <v>149800</v>
      </c>
      <c r="N1870" s="157" t="s">
        <v>2146</v>
      </c>
      <c r="O1870" s="157" t="s">
        <v>2777</v>
      </c>
      <c r="P1870" s="205"/>
      <c r="Q1870" s="205"/>
      <c r="R1870" s="205"/>
      <c r="S1870" s="206"/>
    </row>
    <row r="1871" spans="1:19" ht="29.1" customHeight="1">
      <c r="A1871" s="166">
        <v>1867</v>
      </c>
      <c r="B1871" s="206"/>
      <c r="C1871" s="206"/>
      <c r="D1871" s="206"/>
      <c r="E1871" s="206"/>
      <c r="F1871" s="206" t="s">
        <v>3224</v>
      </c>
      <c r="G1871" s="206" t="s">
        <v>3223</v>
      </c>
      <c r="H1871" s="158" t="s">
        <v>194</v>
      </c>
      <c r="I1871" s="155" t="s">
        <v>119</v>
      </c>
      <c r="J1871" s="128">
        <v>106</v>
      </c>
      <c r="K1871" s="128">
        <v>106</v>
      </c>
      <c r="L1871" s="128">
        <v>1840</v>
      </c>
      <c r="M1871" s="199">
        <f t="shared" si="33"/>
        <v>195040</v>
      </c>
      <c r="N1871" s="157" t="s">
        <v>3180</v>
      </c>
      <c r="O1871" s="157" t="s">
        <v>2723</v>
      </c>
      <c r="P1871" s="205"/>
      <c r="Q1871" s="205"/>
      <c r="R1871" s="205"/>
      <c r="S1871" s="206"/>
    </row>
    <row r="1872" spans="1:19" ht="29.1" customHeight="1">
      <c r="A1872" s="166">
        <v>1868</v>
      </c>
      <c r="B1872" s="206"/>
      <c r="C1872" s="206"/>
      <c r="D1872" s="206"/>
      <c r="E1872" s="206"/>
      <c r="F1872" s="206" t="s">
        <v>3224</v>
      </c>
      <c r="G1872" s="206" t="s">
        <v>3223</v>
      </c>
      <c r="H1872" s="158" t="s">
        <v>1644</v>
      </c>
      <c r="I1872" s="155" t="s">
        <v>182</v>
      </c>
      <c r="J1872" s="128">
        <v>660</v>
      </c>
      <c r="K1872" s="128">
        <v>117</v>
      </c>
      <c r="L1872" s="128">
        <v>10700</v>
      </c>
      <c r="M1872" s="199">
        <f t="shared" si="33"/>
        <v>1251900</v>
      </c>
      <c r="N1872" s="157" t="s">
        <v>2793</v>
      </c>
      <c r="O1872" s="157">
        <v>360</v>
      </c>
      <c r="P1872" s="205"/>
      <c r="Q1872" s="205"/>
      <c r="R1872" s="205"/>
      <c r="S1872" s="206"/>
    </row>
    <row r="1873" spans="1:19" ht="29.1" customHeight="1">
      <c r="A1873" s="166">
        <v>1869</v>
      </c>
      <c r="B1873" s="206"/>
      <c r="C1873" s="206"/>
      <c r="D1873" s="206"/>
      <c r="E1873" s="206"/>
      <c r="F1873" s="206" t="s">
        <v>3224</v>
      </c>
      <c r="G1873" s="206" t="s">
        <v>3223</v>
      </c>
      <c r="H1873" s="158" t="s">
        <v>1701</v>
      </c>
      <c r="I1873" s="155" t="s">
        <v>119</v>
      </c>
      <c r="J1873" s="128">
        <v>901</v>
      </c>
      <c r="K1873" s="128">
        <v>382</v>
      </c>
      <c r="L1873" s="128">
        <v>1650</v>
      </c>
      <c r="M1873" s="199">
        <f t="shared" si="33"/>
        <v>630300</v>
      </c>
      <c r="N1873" s="157" t="s">
        <v>3191</v>
      </c>
      <c r="O1873" s="157">
        <v>0</v>
      </c>
      <c r="P1873" s="205"/>
      <c r="Q1873" s="205"/>
      <c r="R1873" s="205"/>
      <c r="S1873" s="206"/>
    </row>
    <row r="1874" spans="1:19" ht="29.1" customHeight="1">
      <c r="A1874" s="166">
        <v>1870</v>
      </c>
      <c r="B1874" s="206"/>
      <c r="C1874" s="206"/>
      <c r="D1874" s="206"/>
      <c r="E1874" s="206"/>
      <c r="F1874" s="206" t="s">
        <v>3224</v>
      </c>
      <c r="G1874" s="206" t="s">
        <v>3223</v>
      </c>
      <c r="H1874" s="158" t="s">
        <v>1625</v>
      </c>
      <c r="I1874" s="155" t="s">
        <v>54</v>
      </c>
      <c r="J1874" s="128">
        <v>669</v>
      </c>
      <c r="K1874" s="128">
        <v>54</v>
      </c>
      <c r="L1874" s="128">
        <v>7750</v>
      </c>
      <c r="M1874" s="199">
        <f t="shared" si="33"/>
        <v>418500</v>
      </c>
      <c r="N1874" s="157" t="s">
        <v>2146</v>
      </c>
      <c r="O1874" s="157" t="s">
        <v>2777</v>
      </c>
      <c r="P1874" s="205"/>
      <c r="Q1874" s="205"/>
      <c r="R1874" s="205"/>
      <c r="S1874" s="206"/>
    </row>
    <row r="1875" spans="1:19" ht="29.1" customHeight="1">
      <c r="A1875" s="166">
        <v>1871</v>
      </c>
      <c r="B1875" s="206"/>
      <c r="C1875" s="206"/>
      <c r="D1875" s="206"/>
      <c r="E1875" s="206"/>
      <c r="F1875" s="206" t="s">
        <v>3224</v>
      </c>
      <c r="G1875" s="206" t="s">
        <v>3223</v>
      </c>
      <c r="H1875" s="158" t="s">
        <v>1626</v>
      </c>
      <c r="I1875" s="155" t="s">
        <v>119</v>
      </c>
      <c r="J1875" s="128">
        <v>282</v>
      </c>
      <c r="K1875" s="128">
        <v>51</v>
      </c>
      <c r="L1875" s="128">
        <v>1510</v>
      </c>
      <c r="M1875" s="199">
        <f t="shared" si="33"/>
        <v>77010</v>
      </c>
      <c r="N1875" s="157" t="s">
        <v>3191</v>
      </c>
      <c r="O1875" s="157">
        <v>0</v>
      </c>
      <c r="P1875" s="205"/>
      <c r="Q1875" s="205"/>
      <c r="R1875" s="205"/>
      <c r="S1875" s="206"/>
    </row>
    <row r="1876" spans="1:19" ht="29.1" customHeight="1">
      <c r="A1876" s="166">
        <v>1872</v>
      </c>
      <c r="B1876" s="206"/>
      <c r="C1876" s="206"/>
      <c r="D1876" s="206"/>
      <c r="E1876" s="206"/>
      <c r="F1876" s="206" t="s">
        <v>3224</v>
      </c>
      <c r="G1876" s="206" t="s">
        <v>3223</v>
      </c>
      <c r="H1876" s="158" t="s">
        <v>1632</v>
      </c>
      <c r="I1876" s="155" t="s">
        <v>119</v>
      </c>
      <c r="J1876" s="128">
        <v>365</v>
      </c>
      <c r="K1876" s="128">
        <v>365</v>
      </c>
      <c r="L1876" s="128">
        <v>1840</v>
      </c>
      <c r="M1876" s="199">
        <f t="shared" si="33"/>
        <v>671600</v>
      </c>
      <c r="N1876" s="157" t="s">
        <v>3180</v>
      </c>
      <c r="O1876" s="157">
        <v>0</v>
      </c>
      <c r="P1876" s="205"/>
      <c r="Q1876" s="205"/>
      <c r="R1876" s="205"/>
      <c r="S1876" s="206"/>
    </row>
    <row r="1877" spans="1:19" ht="29.1" customHeight="1">
      <c r="A1877" s="166">
        <v>1873</v>
      </c>
      <c r="B1877" s="206"/>
      <c r="C1877" s="206"/>
      <c r="D1877" s="206"/>
      <c r="E1877" s="206"/>
      <c r="F1877" s="206" t="s">
        <v>3224</v>
      </c>
      <c r="G1877" s="206" t="s">
        <v>3223</v>
      </c>
      <c r="H1877" s="158" t="s">
        <v>1631</v>
      </c>
      <c r="I1877" s="155" t="s">
        <v>54</v>
      </c>
      <c r="J1877" s="128">
        <v>560</v>
      </c>
      <c r="K1877" s="128">
        <v>43</v>
      </c>
      <c r="L1877" s="128">
        <v>8280</v>
      </c>
      <c r="M1877" s="199">
        <f t="shared" si="33"/>
        <v>356040</v>
      </c>
      <c r="N1877" s="157" t="s">
        <v>2780</v>
      </c>
      <c r="O1877" s="157" t="s">
        <v>2781</v>
      </c>
      <c r="P1877" s="205"/>
      <c r="Q1877" s="205"/>
      <c r="R1877" s="205"/>
      <c r="S1877" s="206"/>
    </row>
    <row r="1878" spans="1:19" ht="29.1" customHeight="1">
      <c r="A1878" s="166">
        <v>1874</v>
      </c>
      <c r="B1878" s="206"/>
      <c r="C1878" s="206"/>
      <c r="D1878" s="206"/>
      <c r="E1878" s="206"/>
      <c r="F1878" s="206" t="s">
        <v>3224</v>
      </c>
      <c r="G1878" s="206" t="s">
        <v>3223</v>
      </c>
      <c r="H1878" s="158" t="s">
        <v>1634</v>
      </c>
      <c r="I1878" s="155" t="s">
        <v>119</v>
      </c>
      <c r="J1878" s="128">
        <v>251</v>
      </c>
      <c r="K1878" s="128">
        <v>15</v>
      </c>
      <c r="L1878" s="128">
        <v>1840</v>
      </c>
      <c r="M1878" s="199">
        <f t="shared" si="33"/>
        <v>27600</v>
      </c>
      <c r="N1878" s="157" t="s">
        <v>3191</v>
      </c>
      <c r="O1878" s="157">
        <v>0</v>
      </c>
      <c r="P1878" s="205"/>
      <c r="Q1878" s="205"/>
      <c r="R1878" s="205"/>
      <c r="S1878" s="206"/>
    </row>
    <row r="1879" spans="1:19" ht="29.1" customHeight="1">
      <c r="A1879" s="166">
        <v>1875</v>
      </c>
      <c r="B1879" s="206"/>
      <c r="C1879" s="206"/>
      <c r="D1879" s="206"/>
      <c r="E1879" s="206"/>
      <c r="F1879" s="206" t="s">
        <v>3224</v>
      </c>
      <c r="G1879" s="206" t="s">
        <v>3223</v>
      </c>
      <c r="H1879" s="158" t="s">
        <v>1633</v>
      </c>
      <c r="I1879" s="155" t="s">
        <v>119</v>
      </c>
      <c r="J1879" s="128">
        <v>297</v>
      </c>
      <c r="K1879" s="128">
        <v>6</v>
      </c>
      <c r="L1879" s="128">
        <v>1840</v>
      </c>
      <c r="M1879" s="199">
        <f t="shared" si="33"/>
        <v>11040</v>
      </c>
      <c r="N1879" s="157" t="s">
        <v>2732</v>
      </c>
      <c r="O1879" s="157">
        <v>299</v>
      </c>
      <c r="P1879" s="205"/>
      <c r="Q1879" s="205"/>
      <c r="R1879" s="205"/>
      <c r="S1879" s="206"/>
    </row>
    <row r="1880" spans="1:19" ht="29.1" customHeight="1">
      <c r="A1880" s="166">
        <v>1876</v>
      </c>
      <c r="B1880" s="206"/>
      <c r="C1880" s="206"/>
      <c r="D1880" s="206"/>
      <c r="E1880" s="206"/>
      <c r="F1880" s="206" t="s">
        <v>3224</v>
      </c>
      <c r="G1880" s="206" t="s">
        <v>3223</v>
      </c>
      <c r="H1880" s="158" t="s">
        <v>1647</v>
      </c>
      <c r="I1880" s="155" t="s">
        <v>109</v>
      </c>
      <c r="J1880" s="128">
        <v>420</v>
      </c>
      <c r="K1880" s="128">
        <v>50</v>
      </c>
      <c r="L1880" s="128">
        <v>840</v>
      </c>
      <c r="M1880" s="199">
        <f t="shared" si="33"/>
        <v>42000</v>
      </c>
      <c r="N1880" s="157" t="s">
        <v>2779</v>
      </c>
      <c r="O1880" s="157" t="s">
        <v>2514</v>
      </c>
      <c r="P1880" s="205"/>
      <c r="Q1880" s="205"/>
      <c r="R1880" s="205"/>
      <c r="S1880" s="206"/>
    </row>
    <row r="1881" spans="1:19" ht="29.1" customHeight="1">
      <c r="A1881" s="166">
        <v>1877</v>
      </c>
      <c r="B1881" s="206"/>
      <c r="C1881" s="206"/>
      <c r="D1881" s="206"/>
      <c r="E1881" s="206"/>
      <c r="F1881" s="206" t="s">
        <v>3224</v>
      </c>
      <c r="G1881" s="206" t="s">
        <v>3223</v>
      </c>
      <c r="H1881" s="158" t="s">
        <v>1649</v>
      </c>
      <c r="I1881" s="155" t="s">
        <v>54</v>
      </c>
      <c r="J1881" s="128">
        <v>1564</v>
      </c>
      <c r="K1881" s="128">
        <v>1351</v>
      </c>
      <c r="L1881" s="128">
        <v>5750</v>
      </c>
      <c r="M1881" s="199">
        <f t="shared" si="33"/>
        <v>7768250</v>
      </c>
      <c r="N1881" s="157" t="s">
        <v>2726</v>
      </c>
      <c r="O1881" s="157" t="s">
        <v>2727</v>
      </c>
      <c r="P1881" s="205"/>
      <c r="Q1881" s="205"/>
      <c r="R1881" s="205"/>
      <c r="S1881" s="206"/>
    </row>
    <row r="1882" spans="1:19" ht="29.1" customHeight="1">
      <c r="A1882" s="166">
        <v>1878</v>
      </c>
      <c r="B1882" s="206"/>
      <c r="C1882" s="206"/>
      <c r="D1882" s="206"/>
      <c r="E1882" s="206"/>
      <c r="F1882" s="206" t="s">
        <v>3224</v>
      </c>
      <c r="G1882" s="206" t="s">
        <v>3223</v>
      </c>
      <c r="H1882" s="158" t="s">
        <v>1630</v>
      </c>
      <c r="I1882" s="155" t="s">
        <v>54</v>
      </c>
      <c r="J1882" s="128">
        <v>1282</v>
      </c>
      <c r="K1882" s="128">
        <v>239</v>
      </c>
      <c r="L1882" s="128">
        <v>6550</v>
      </c>
      <c r="M1882" s="199">
        <f t="shared" si="33"/>
        <v>1565450</v>
      </c>
      <c r="N1882" s="157" t="s">
        <v>1929</v>
      </c>
      <c r="O1882" s="157" t="s">
        <v>2778</v>
      </c>
      <c r="P1882" s="205"/>
      <c r="Q1882" s="205"/>
      <c r="R1882" s="205"/>
      <c r="S1882" s="206"/>
    </row>
    <row r="1883" spans="1:19" ht="29.1" customHeight="1">
      <c r="A1883" s="166">
        <v>1879</v>
      </c>
      <c r="B1883" s="206"/>
      <c r="C1883" s="206"/>
      <c r="D1883" s="206"/>
      <c r="E1883" s="206"/>
      <c r="F1883" s="206" t="s">
        <v>3224</v>
      </c>
      <c r="G1883" s="206" t="s">
        <v>3223</v>
      </c>
      <c r="H1883" s="158" t="s">
        <v>1629</v>
      </c>
      <c r="I1883" s="155" t="s">
        <v>54</v>
      </c>
      <c r="J1883" s="128">
        <v>647</v>
      </c>
      <c r="K1883" s="128">
        <v>608</v>
      </c>
      <c r="L1883" s="128">
        <v>6550</v>
      </c>
      <c r="M1883" s="199">
        <f t="shared" si="33"/>
        <v>3982400</v>
      </c>
      <c r="N1883" s="157" t="s">
        <v>2407</v>
      </c>
      <c r="O1883" s="157" t="s">
        <v>2408</v>
      </c>
      <c r="P1883" s="205"/>
      <c r="Q1883" s="205"/>
      <c r="R1883" s="205"/>
      <c r="S1883" s="206"/>
    </row>
    <row r="1884" spans="1:19" ht="29.1" customHeight="1">
      <c r="A1884" s="166">
        <v>1880</v>
      </c>
      <c r="B1884" s="206"/>
      <c r="C1884" s="206"/>
      <c r="D1884" s="206"/>
      <c r="E1884" s="206"/>
      <c r="F1884" s="206" t="s">
        <v>3224</v>
      </c>
      <c r="G1884" s="206" t="s">
        <v>3223</v>
      </c>
      <c r="H1884" s="158" t="s">
        <v>1628</v>
      </c>
      <c r="I1884" s="155" t="s">
        <v>119</v>
      </c>
      <c r="J1884" s="128">
        <v>735</v>
      </c>
      <c r="K1884" s="128">
        <v>316</v>
      </c>
      <c r="L1884" s="128">
        <v>3870</v>
      </c>
      <c r="M1884" s="199">
        <f t="shared" si="33"/>
        <v>1222920</v>
      </c>
      <c r="N1884" s="157" t="s">
        <v>3191</v>
      </c>
      <c r="O1884" s="157">
        <v>0</v>
      </c>
      <c r="P1884" s="205"/>
      <c r="Q1884" s="205"/>
      <c r="R1884" s="205"/>
      <c r="S1884" s="206"/>
    </row>
    <row r="1885" spans="1:19" ht="29.1" customHeight="1">
      <c r="A1885" s="166">
        <v>1881</v>
      </c>
      <c r="B1885" s="206"/>
      <c r="C1885" s="206"/>
      <c r="D1885" s="206"/>
      <c r="E1885" s="206"/>
      <c r="F1885" s="206" t="s">
        <v>3224</v>
      </c>
      <c r="G1885" s="206" t="s">
        <v>3223</v>
      </c>
      <c r="H1885" s="158" t="s">
        <v>1627</v>
      </c>
      <c r="I1885" s="155" t="s">
        <v>119</v>
      </c>
      <c r="J1885" s="128">
        <v>271</v>
      </c>
      <c r="K1885" s="128">
        <v>129</v>
      </c>
      <c r="L1885" s="128">
        <v>2900</v>
      </c>
      <c r="M1885" s="199">
        <f t="shared" si="33"/>
        <v>374100</v>
      </c>
      <c r="N1885" s="157" t="s">
        <v>3191</v>
      </c>
      <c r="O1885" s="157">
        <v>0</v>
      </c>
      <c r="P1885" s="205"/>
      <c r="Q1885" s="205"/>
      <c r="R1885" s="205"/>
      <c r="S1885" s="206"/>
    </row>
    <row r="1886" spans="1:19" ht="29.1" customHeight="1">
      <c r="A1886" s="166">
        <v>1882</v>
      </c>
      <c r="B1886" s="206"/>
      <c r="C1886" s="206"/>
      <c r="D1886" s="206"/>
      <c r="E1886" s="206"/>
      <c r="F1886" s="206" t="s">
        <v>3224</v>
      </c>
      <c r="G1886" s="206" t="s">
        <v>3223</v>
      </c>
      <c r="H1886" s="158" t="s">
        <v>2953</v>
      </c>
      <c r="I1886" s="155" t="s">
        <v>119</v>
      </c>
      <c r="J1886" s="128">
        <v>522</v>
      </c>
      <c r="K1886" s="128">
        <v>223</v>
      </c>
      <c r="L1886" s="128">
        <v>2900</v>
      </c>
      <c r="M1886" s="199">
        <f t="shared" si="33"/>
        <v>646700</v>
      </c>
      <c r="N1886" s="157" t="s">
        <v>3191</v>
      </c>
      <c r="O1886" s="157"/>
      <c r="P1886" s="205"/>
      <c r="Q1886" s="205"/>
      <c r="R1886" s="205"/>
      <c r="S1886" s="206"/>
    </row>
    <row r="1887" spans="1:19" ht="29.1" customHeight="1">
      <c r="A1887" s="166">
        <v>1883</v>
      </c>
      <c r="B1887" s="206"/>
      <c r="C1887" s="206"/>
      <c r="D1887" s="206"/>
      <c r="E1887" s="206"/>
      <c r="F1887" s="206" t="s">
        <v>3224</v>
      </c>
      <c r="G1887" s="206" t="s">
        <v>3223</v>
      </c>
      <c r="H1887" s="158" t="s">
        <v>972</v>
      </c>
      <c r="I1887" s="155" t="s">
        <v>119</v>
      </c>
      <c r="J1887" s="128">
        <v>251</v>
      </c>
      <c r="K1887" s="128">
        <v>251</v>
      </c>
      <c r="L1887" s="128">
        <v>3820</v>
      </c>
      <c r="M1887" s="199">
        <f t="shared" si="33"/>
        <v>958820</v>
      </c>
      <c r="N1887" s="157" t="s">
        <v>3191</v>
      </c>
      <c r="O1887" s="157">
        <v>0</v>
      </c>
      <c r="P1887" s="205"/>
      <c r="Q1887" s="205"/>
      <c r="R1887" s="205"/>
      <c r="S1887" s="206"/>
    </row>
    <row r="1888" spans="1:19" ht="29.1" customHeight="1">
      <c r="A1888" s="166">
        <v>1884</v>
      </c>
      <c r="B1888" s="206"/>
      <c r="C1888" s="206"/>
      <c r="D1888" s="206"/>
      <c r="E1888" s="206"/>
      <c r="F1888" s="206" t="s">
        <v>3224</v>
      </c>
      <c r="G1888" s="206" t="s">
        <v>3223</v>
      </c>
      <c r="H1888" s="158" t="s">
        <v>2928</v>
      </c>
      <c r="I1888" s="155" t="s">
        <v>119</v>
      </c>
      <c r="J1888" s="128">
        <v>1230</v>
      </c>
      <c r="K1888" s="128">
        <v>519</v>
      </c>
      <c r="L1888" s="128">
        <v>2680</v>
      </c>
      <c r="M1888" s="199">
        <f t="shared" si="33"/>
        <v>1390920</v>
      </c>
      <c r="N1888" s="157" t="s">
        <v>3180</v>
      </c>
      <c r="O1888" s="157"/>
      <c r="P1888" s="205"/>
      <c r="Q1888" s="205"/>
      <c r="R1888" s="205"/>
      <c r="S1888" s="206"/>
    </row>
    <row r="1889" spans="1:19" ht="29.1" customHeight="1">
      <c r="A1889" s="166">
        <v>1885</v>
      </c>
      <c r="B1889" s="206"/>
      <c r="C1889" s="206"/>
      <c r="D1889" s="206"/>
      <c r="E1889" s="206"/>
      <c r="F1889" s="206" t="s">
        <v>3224</v>
      </c>
      <c r="G1889" s="206" t="s">
        <v>3223</v>
      </c>
      <c r="H1889" s="158" t="s">
        <v>2954</v>
      </c>
      <c r="I1889" s="155" t="s">
        <v>119</v>
      </c>
      <c r="J1889" s="128">
        <v>1194</v>
      </c>
      <c r="K1889" s="128">
        <v>72</v>
      </c>
      <c r="L1889" s="128">
        <v>2900</v>
      </c>
      <c r="M1889" s="199">
        <f t="shared" si="33"/>
        <v>208800</v>
      </c>
      <c r="N1889" s="157" t="s">
        <v>3191</v>
      </c>
      <c r="O1889" s="157"/>
      <c r="P1889" s="205"/>
      <c r="Q1889" s="205"/>
      <c r="R1889" s="205"/>
      <c r="S1889" s="206"/>
    </row>
    <row r="1890" spans="1:19" ht="29.1" customHeight="1">
      <c r="A1890" s="166">
        <v>1886</v>
      </c>
      <c r="B1890" s="206"/>
      <c r="C1890" s="206"/>
      <c r="D1890" s="206"/>
      <c r="E1890" s="206"/>
      <c r="F1890" s="206" t="s">
        <v>3224</v>
      </c>
      <c r="G1890" s="206" t="s">
        <v>3223</v>
      </c>
      <c r="H1890" s="158" t="s">
        <v>2956</v>
      </c>
      <c r="I1890" s="155" t="s">
        <v>119</v>
      </c>
      <c r="J1890" s="128">
        <v>142</v>
      </c>
      <c r="K1890" s="128">
        <v>142</v>
      </c>
      <c r="L1890" s="128">
        <v>4620</v>
      </c>
      <c r="M1890" s="199">
        <f t="shared" si="33"/>
        <v>656040</v>
      </c>
      <c r="N1890" s="157" t="s">
        <v>3191</v>
      </c>
      <c r="O1890" s="157"/>
      <c r="P1890" s="205"/>
      <c r="Q1890" s="205"/>
      <c r="R1890" s="205"/>
      <c r="S1890" s="206"/>
    </row>
    <row r="1891" spans="1:19" ht="29.1" customHeight="1">
      <c r="A1891" s="166">
        <v>1887</v>
      </c>
      <c r="B1891" s="206"/>
      <c r="C1891" s="206"/>
      <c r="D1891" s="206"/>
      <c r="E1891" s="206"/>
      <c r="F1891" s="206" t="s">
        <v>3224</v>
      </c>
      <c r="G1891" s="206" t="s">
        <v>3223</v>
      </c>
      <c r="H1891" s="158" t="s">
        <v>2957</v>
      </c>
      <c r="I1891" s="155" t="s">
        <v>119</v>
      </c>
      <c r="J1891" s="128">
        <v>104</v>
      </c>
      <c r="K1891" s="128">
        <v>5</v>
      </c>
      <c r="L1891" s="128">
        <v>4620</v>
      </c>
      <c r="M1891" s="199">
        <f t="shared" si="33"/>
        <v>23100</v>
      </c>
      <c r="N1891" s="157" t="s">
        <v>3191</v>
      </c>
      <c r="O1891" s="157"/>
      <c r="P1891" s="205"/>
      <c r="Q1891" s="205"/>
      <c r="R1891" s="205"/>
      <c r="S1891" s="206"/>
    </row>
    <row r="1892" spans="1:19" ht="29.1" customHeight="1">
      <c r="A1892" s="166">
        <v>1888</v>
      </c>
      <c r="B1892" s="206"/>
      <c r="C1892" s="206"/>
      <c r="D1892" s="206"/>
      <c r="E1892" s="206"/>
      <c r="F1892" s="206" t="s">
        <v>3224</v>
      </c>
      <c r="G1892" s="206" t="s">
        <v>3223</v>
      </c>
      <c r="H1892" s="158" t="s">
        <v>2955</v>
      </c>
      <c r="I1892" s="155" t="s">
        <v>119</v>
      </c>
      <c r="J1892" s="128">
        <v>165</v>
      </c>
      <c r="K1892" s="128">
        <v>165</v>
      </c>
      <c r="L1892" s="128"/>
      <c r="M1892" s="199">
        <f t="shared" si="33"/>
        <v>0</v>
      </c>
      <c r="N1892" s="157" t="s">
        <v>3180</v>
      </c>
      <c r="O1892" s="157"/>
      <c r="P1892" s="205"/>
      <c r="Q1892" s="205"/>
      <c r="R1892" s="205"/>
      <c r="S1892" s="206"/>
    </row>
    <row r="1893" spans="1:19" ht="29.1" customHeight="1">
      <c r="A1893" s="166">
        <v>1889</v>
      </c>
      <c r="B1893" s="206"/>
      <c r="C1893" s="206"/>
      <c r="D1893" s="206"/>
      <c r="E1893" s="206"/>
      <c r="F1893" s="206" t="s">
        <v>3224</v>
      </c>
      <c r="G1893" s="206" t="s">
        <v>3223</v>
      </c>
      <c r="H1893" s="158" t="s">
        <v>2958</v>
      </c>
      <c r="I1893" s="155" t="s">
        <v>119</v>
      </c>
      <c r="J1893" s="128">
        <v>114</v>
      </c>
      <c r="K1893" s="128">
        <v>114</v>
      </c>
      <c r="L1893" s="128"/>
      <c r="M1893" s="199">
        <f t="shared" si="33"/>
        <v>0</v>
      </c>
      <c r="N1893" s="157" t="s">
        <v>3191</v>
      </c>
      <c r="O1893" s="157"/>
      <c r="P1893" s="205"/>
      <c r="Q1893" s="205"/>
      <c r="R1893" s="205"/>
      <c r="S1893" s="206"/>
    </row>
    <row r="1894" spans="1:19" ht="29.1" customHeight="1">
      <c r="A1894" s="166">
        <v>1890</v>
      </c>
      <c r="B1894" s="206"/>
      <c r="C1894" s="206"/>
      <c r="D1894" s="206"/>
      <c r="E1894" s="206"/>
      <c r="F1894" s="206" t="s">
        <v>3224</v>
      </c>
      <c r="G1894" s="206" t="s">
        <v>3223</v>
      </c>
      <c r="H1894" s="158" t="s">
        <v>1660</v>
      </c>
      <c r="I1894" s="155" t="s">
        <v>119</v>
      </c>
      <c r="J1894" s="128">
        <v>410</v>
      </c>
      <c r="K1894" s="128">
        <v>410</v>
      </c>
      <c r="L1894" s="128">
        <v>4620</v>
      </c>
      <c r="M1894" s="199">
        <f t="shared" si="33"/>
        <v>1894200</v>
      </c>
      <c r="N1894" s="157" t="s">
        <v>3191</v>
      </c>
      <c r="O1894" s="157"/>
      <c r="P1894" s="205"/>
      <c r="Q1894" s="205"/>
      <c r="R1894" s="205"/>
      <c r="S1894" s="206"/>
    </row>
    <row r="1895" spans="1:19" ht="29.1" customHeight="1">
      <c r="A1895" s="166">
        <v>1891</v>
      </c>
      <c r="B1895" s="206"/>
      <c r="C1895" s="206"/>
      <c r="D1895" s="206"/>
      <c r="E1895" s="206"/>
      <c r="F1895" s="206" t="s">
        <v>3224</v>
      </c>
      <c r="G1895" s="206" t="s">
        <v>3223</v>
      </c>
      <c r="H1895" s="158" t="s">
        <v>1661</v>
      </c>
      <c r="I1895" s="155" t="s">
        <v>119</v>
      </c>
      <c r="J1895" s="128">
        <v>23</v>
      </c>
      <c r="K1895" s="128">
        <v>23</v>
      </c>
      <c r="L1895" s="128"/>
      <c r="M1895" s="199">
        <f t="shared" si="33"/>
        <v>0</v>
      </c>
      <c r="N1895" s="157" t="s">
        <v>1820</v>
      </c>
      <c r="O1895" s="157"/>
      <c r="P1895" s="205"/>
      <c r="Q1895" s="205"/>
      <c r="R1895" s="205"/>
      <c r="S1895" s="206"/>
    </row>
    <row r="1896" spans="1:19" ht="29.1" customHeight="1">
      <c r="A1896" s="166">
        <v>1892</v>
      </c>
      <c r="B1896" s="206"/>
      <c r="C1896" s="206"/>
      <c r="D1896" s="206"/>
      <c r="E1896" s="206"/>
      <c r="F1896" s="206" t="s">
        <v>3224</v>
      </c>
      <c r="G1896" s="206" t="s">
        <v>3223</v>
      </c>
      <c r="H1896" s="158" t="s">
        <v>1659</v>
      </c>
      <c r="I1896" s="155" t="s">
        <v>119</v>
      </c>
      <c r="J1896" s="128">
        <v>53</v>
      </c>
      <c r="K1896" s="128">
        <v>53</v>
      </c>
      <c r="L1896" s="128">
        <v>4290</v>
      </c>
      <c r="M1896" s="199">
        <f t="shared" si="33"/>
        <v>227370</v>
      </c>
      <c r="N1896" s="157" t="s">
        <v>3191</v>
      </c>
      <c r="O1896" s="157">
        <v>0</v>
      </c>
      <c r="P1896" s="205"/>
      <c r="Q1896" s="205"/>
      <c r="R1896" s="205"/>
      <c r="S1896" s="206"/>
    </row>
    <row r="1897" spans="1:19" ht="29.1" customHeight="1">
      <c r="A1897" s="166">
        <v>1893</v>
      </c>
      <c r="B1897" s="206"/>
      <c r="C1897" s="206"/>
      <c r="D1897" s="206"/>
      <c r="E1897" s="206"/>
      <c r="F1897" s="206" t="s">
        <v>3224</v>
      </c>
      <c r="G1897" s="206" t="s">
        <v>3223</v>
      </c>
      <c r="H1897" s="158" t="s">
        <v>2929</v>
      </c>
      <c r="I1897" s="155" t="s">
        <v>119</v>
      </c>
      <c r="J1897" s="128">
        <v>132</v>
      </c>
      <c r="K1897" s="128">
        <v>132</v>
      </c>
      <c r="L1897" s="128"/>
      <c r="M1897" s="199">
        <f t="shared" si="33"/>
        <v>0</v>
      </c>
      <c r="N1897" s="157" t="s">
        <v>3180</v>
      </c>
      <c r="O1897" s="157"/>
      <c r="P1897" s="205"/>
      <c r="Q1897" s="205"/>
      <c r="R1897" s="205"/>
      <c r="S1897" s="206"/>
    </row>
    <row r="1898" spans="1:19" ht="29.1" customHeight="1">
      <c r="A1898" s="166">
        <v>1894</v>
      </c>
      <c r="B1898" s="206"/>
      <c r="C1898" s="206"/>
      <c r="D1898" s="206"/>
      <c r="E1898" s="206"/>
      <c r="F1898" s="206" t="s">
        <v>3224</v>
      </c>
      <c r="G1898" s="206" t="s">
        <v>3223</v>
      </c>
      <c r="H1898" s="158" t="s">
        <v>1655</v>
      </c>
      <c r="I1898" s="155" t="s">
        <v>119</v>
      </c>
      <c r="J1898" s="128">
        <v>7</v>
      </c>
      <c r="K1898" s="128">
        <v>7</v>
      </c>
      <c r="L1898" s="128">
        <v>6350</v>
      </c>
      <c r="M1898" s="199">
        <f t="shared" si="33"/>
        <v>44450</v>
      </c>
      <c r="N1898" s="157" t="s">
        <v>3191</v>
      </c>
      <c r="O1898" s="157">
        <v>0</v>
      </c>
      <c r="P1898" s="205"/>
      <c r="Q1898" s="205"/>
      <c r="R1898" s="205"/>
      <c r="S1898" s="206"/>
    </row>
    <row r="1899" spans="1:19" ht="29.1" customHeight="1">
      <c r="A1899" s="166">
        <v>1895</v>
      </c>
      <c r="B1899" s="206"/>
      <c r="C1899" s="206"/>
      <c r="D1899" s="206"/>
      <c r="E1899" s="206"/>
      <c r="F1899" s="206" t="s">
        <v>3224</v>
      </c>
      <c r="G1899" s="206" t="s">
        <v>3223</v>
      </c>
      <c r="H1899" s="158" t="s">
        <v>2961</v>
      </c>
      <c r="I1899" s="155" t="s">
        <v>119</v>
      </c>
      <c r="J1899" s="128">
        <v>323</v>
      </c>
      <c r="K1899" s="128">
        <v>323</v>
      </c>
      <c r="L1899" s="128">
        <v>5680</v>
      </c>
      <c r="M1899" s="199">
        <f t="shared" si="33"/>
        <v>1834640</v>
      </c>
      <c r="N1899" s="157" t="s">
        <v>3191</v>
      </c>
      <c r="O1899" s="157"/>
      <c r="P1899" s="205"/>
      <c r="Q1899" s="205"/>
      <c r="R1899" s="205"/>
      <c r="S1899" s="206"/>
    </row>
    <row r="1900" spans="1:19" ht="29.1" customHeight="1">
      <c r="A1900" s="166">
        <v>1896</v>
      </c>
      <c r="B1900" s="206"/>
      <c r="C1900" s="206"/>
      <c r="D1900" s="206"/>
      <c r="E1900" s="206"/>
      <c r="F1900" s="206" t="s">
        <v>3224</v>
      </c>
      <c r="G1900" s="206" t="s">
        <v>3223</v>
      </c>
      <c r="H1900" s="158" t="s">
        <v>996</v>
      </c>
      <c r="I1900" s="155" t="s">
        <v>119</v>
      </c>
      <c r="J1900" s="128">
        <v>23</v>
      </c>
      <c r="K1900" s="128">
        <v>23</v>
      </c>
      <c r="L1900" s="128"/>
      <c r="M1900" s="199">
        <f t="shared" si="33"/>
        <v>0</v>
      </c>
      <c r="N1900" s="157" t="s">
        <v>3180</v>
      </c>
      <c r="O1900" s="157"/>
      <c r="P1900" s="205"/>
      <c r="Q1900" s="205"/>
      <c r="R1900" s="205"/>
      <c r="S1900" s="206"/>
    </row>
    <row r="1901" spans="1:19" ht="29.1" customHeight="1">
      <c r="A1901" s="166">
        <v>1897</v>
      </c>
      <c r="B1901" s="206"/>
      <c r="C1901" s="206"/>
      <c r="D1901" s="206"/>
      <c r="E1901" s="206"/>
      <c r="F1901" s="206" t="s">
        <v>3224</v>
      </c>
      <c r="G1901" s="206" t="s">
        <v>3223</v>
      </c>
      <c r="H1901" s="158" t="s">
        <v>2959</v>
      </c>
      <c r="I1901" s="155" t="s">
        <v>119</v>
      </c>
      <c r="J1901" s="128">
        <v>301</v>
      </c>
      <c r="K1901" s="128">
        <v>301</v>
      </c>
      <c r="L1901" s="128">
        <v>5680</v>
      </c>
      <c r="M1901" s="199">
        <f t="shared" si="33"/>
        <v>1709680</v>
      </c>
      <c r="N1901" s="157" t="s">
        <v>3191</v>
      </c>
      <c r="O1901" s="157"/>
      <c r="P1901" s="205"/>
      <c r="Q1901" s="205"/>
      <c r="R1901" s="205"/>
      <c r="S1901" s="206"/>
    </row>
    <row r="1902" spans="1:19" ht="29.1" customHeight="1">
      <c r="A1902" s="166">
        <v>1898</v>
      </c>
      <c r="B1902" s="206"/>
      <c r="C1902" s="206"/>
      <c r="D1902" s="206"/>
      <c r="E1902" s="206"/>
      <c r="F1902" s="206" t="s">
        <v>3224</v>
      </c>
      <c r="G1902" s="206" t="s">
        <v>3223</v>
      </c>
      <c r="H1902" s="158" t="s">
        <v>2960</v>
      </c>
      <c r="I1902" s="155" t="s">
        <v>119</v>
      </c>
      <c r="J1902" s="128">
        <v>487</v>
      </c>
      <c r="K1902" s="128">
        <v>35</v>
      </c>
      <c r="L1902" s="128">
        <v>5680</v>
      </c>
      <c r="M1902" s="199">
        <f t="shared" si="33"/>
        <v>198800</v>
      </c>
      <c r="N1902" s="157" t="s">
        <v>3191</v>
      </c>
      <c r="O1902" s="157"/>
      <c r="P1902" s="205"/>
      <c r="Q1902" s="205"/>
      <c r="R1902" s="205"/>
      <c r="S1902" s="206"/>
    </row>
    <row r="1903" spans="1:19" ht="29.1" customHeight="1">
      <c r="A1903" s="166">
        <v>1899</v>
      </c>
      <c r="B1903" s="206"/>
      <c r="C1903" s="206"/>
      <c r="D1903" s="206"/>
      <c r="E1903" s="206"/>
      <c r="F1903" s="206" t="s">
        <v>3224</v>
      </c>
      <c r="G1903" s="206" t="s">
        <v>3223</v>
      </c>
      <c r="H1903" s="158" t="s">
        <v>1731</v>
      </c>
      <c r="I1903" s="155" t="s">
        <v>119</v>
      </c>
      <c r="J1903" s="128">
        <v>65</v>
      </c>
      <c r="K1903" s="128">
        <v>65</v>
      </c>
      <c r="L1903" s="128">
        <v>1650</v>
      </c>
      <c r="M1903" s="199">
        <f t="shared" si="33"/>
        <v>107250</v>
      </c>
      <c r="N1903" s="157" t="s">
        <v>1821</v>
      </c>
      <c r="O1903" s="157">
        <v>0</v>
      </c>
      <c r="P1903" s="205"/>
      <c r="Q1903" s="205"/>
      <c r="R1903" s="205"/>
      <c r="S1903" s="206"/>
    </row>
    <row r="1904" spans="1:19" ht="29.1" customHeight="1">
      <c r="A1904" s="166">
        <v>1900</v>
      </c>
      <c r="B1904" s="206"/>
      <c r="C1904" s="206"/>
      <c r="D1904" s="206"/>
      <c r="E1904" s="206"/>
      <c r="F1904" s="206" t="s">
        <v>3224</v>
      </c>
      <c r="G1904" s="206" t="s">
        <v>3223</v>
      </c>
      <c r="H1904" s="158" t="s">
        <v>2976</v>
      </c>
      <c r="I1904" s="155" t="s">
        <v>119</v>
      </c>
      <c r="J1904" s="128">
        <v>41</v>
      </c>
      <c r="K1904" s="128">
        <v>41</v>
      </c>
      <c r="L1904" s="128">
        <v>1650</v>
      </c>
      <c r="M1904" s="199">
        <f t="shared" si="33"/>
        <v>67650</v>
      </c>
      <c r="N1904" s="157" t="s">
        <v>1821</v>
      </c>
      <c r="O1904" s="157"/>
      <c r="P1904" s="205"/>
      <c r="Q1904" s="205"/>
      <c r="R1904" s="205"/>
      <c r="S1904" s="206"/>
    </row>
    <row r="1905" spans="1:19" ht="29.1" customHeight="1">
      <c r="A1905" s="166">
        <v>1901</v>
      </c>
      <c r="B1905" s="206"/>
      <c r="C1905" s="206"/>
      <c r="D1905" s="206"/>
      <c r="E1905" s="206"/>
      <c r="F1905" s="206" t="s">
        <v>3224</v>
      </c>
      <c r="G1905" s="206" t="s">
        <v>3223</v>
      </c>
      <c r="H1905" s="158" t="s">
        <v>1730</v>
      </c>
      <c r="I1905" s="155" t="s">
        <v>119</v>
      </c>
      <c r="J1905" s="128">
        <v>43</v>
      </c>
      <c r="K1905" s="128">
        <v>43</v>
      </c>
      <c r="L1905" s="128">
        <v>1650</v>
      </c>
      <c r="M1905" s="199">
        <f t="shared" si="33"/>
        <v>70950</v>
      </c>
      <c r="N1905" s="157" t="s">
        <v>1821</v>
      </c>
      <c r="O1905" s="157">
        <v>0</v>
      </c>
      <c r="P1905" s="205"/>
      <c r="Q1905" s="205"/>
      <c r="R1905" s="205"/>
      <c r="S1905" s="206"/>
    </row>
    <row r="1906" spans="1:19" ht="29.1" customHeight="1">
      <c r="A1906" s="166">
        <v>1902</v>
      </c>
      <c r="B1906" s="206"/>
      <c r="C1906" s="206"/>
      <c r="D1906" s="206"/>
      <c r="E1906" s="206"/>
      <c r="F1906" s="206" t="s">
        <v>3224</v>
      </c>
      <c r="G1906" s="206" t="s">
        <v>3223</v>
      </c>
      <c r="H1906" s="158" t="s">
        <v>2720</v>
      </c>
      <c r="I1906" s="155" t="s">
        <v>119</v>
      </c>
      <c r="J1906" s="128">
        <v>40</v>
      </c>
      <c r="K1906" s="128">
        <v>11</v>
      </c>
      <c r="L1906" s="128">
        <v>5680</v>
      </c>
      <c r="M1906" s="199">
        <f t="shared" si="33"/>
        <v>62480</v>
      </c>
      <c r="N1906" s="157" t="s">
        <v>3191</v>
      </c>
      <c r="O1906" s="157"/>
      <c r="P1906" s="205"/>
      <c r="Q1906" s="205"/>
      <c r="R1906" s="205"/>
      <c r="S1906" s="206"/>
    </row>
    <row r="1907" spans="1:19" ht="29.1" customHeight="1">
      <c r="A1907" s="166">
        <v>1903</v>
      </c>
      <c r="B1907" s="206"/>
      <c r="C1907" s="206"/>
      <c r="D1907" s="206"/>
      <c r="E1907" s="206"/>
      <c r="F1907" s="206" t="s">
        <v>3224</v>
      </c>
      <c r="G1907" s="206" t="s">
        <v>3223</v>
      </c>
      <c r="H1907" s="158" t="s">
        <v>2977</v>
      </c>
      <c r="I1907" s="155" t="s">
        <v>119</v>
      </c>
      <c r="J1907" s="128">
        <v>41</v>
      </c>
      <c r="K1907" s="128">
        <v>9</v>
      </c>
      <c r="L1907" s="128">
        <v>1650</v>
      </c>
      <c r="M1907" s="199">
        <f t="shared" si="33"/>
        <v>14850</v>
      </c>
      <c r="N1907" s="157" t="s">
        <v>1821</v>
      </c>
      <c r="O1907" s="157"/>
      <c r="P1907" s="205"/>
      <c r="Q1907" s="205"/>
      <c r="R1907" s="205"/>
      <c r="S1907" s="206"/>
    </row>
    <row r="1908" spans="1:19" ht="29.1" customHeight="1">
      <c r="A1908" s="166">
        <v>1904</v>
      </c>
      <c r="B1908" s="206"/>
      <c r="C1908" s="206"/>
      <c r="D1908" s="206"/>
      <c r="E1908" s="206"/>
      <c r="F1908" s="206" t="s">
        <v>3224</v>
      </c>
      <c r="G1908" s="206" t="s">
        <v>3223</v>
      </c>
      <c r="H1908" s="158" t="s">
        <v>2974</v>
      </c>
      <c r="I1908" s="155" t="s">
        <v>119</v>
      </c>
      <c r="J1908" s="128">
        <v>66</v>
      </c>
      <c r="K1908" s="128">
        <v>66</v>
      </c>
      <c r="L1908" s="128">
        <v>1650</v>
      </c>
      <c r="M1908" s="199">
        <f t="shared" si="33"/>
        <v>108900</v>
      </c>
      <c r="N1908" s="157" t="s">
        <v>1821</v>
      </c>
      <c r="O1908" s="157"/>
      <c r="P1908" s="205"/>
      <c r="Q1908" s="205"/>
      <c r="R1908" s="205"/>
      <c r="S1908" s="206"/>
    </row>
    <row r="1909" spans="1:19" ht="29.1" customHeight="1">
      <c r="A1909" s="166">
        <v>1905</v>
      </c>
      <c r="B1909" s="206"/>
      <c r="C1909" s="206"/>
      <c r="D1909" s="206"/>
      <c r="E1909" s="206"/>
      <c r="F1909" s="206" t="s">
        <v>3224</v>
      </c>
      <c r="G1909" s="206" t="s">
        <v>3223</v>
      </c>
      <c r="H1909" s="158" t="s">
        <v>1728</v>
      </c>
      <c r="I1909" s="155" t="s">
        <v>119</v>
      </c>
      <c r="J1909" s="128">
        <v>302</v>
      </c>
      <c r="K1909" s="128">
        <v>37</v>
      </c>
      <c r="L1909" s="128">
        <v>1650</v>
      </c>
      <c r="M1909" s="199">
        <f t="shared" si="33"/>
        <v>61050</v>
      </c>
      <c r="N1909" s="157" t="s">
        <v>3191</v>
      </c>
      <c r="O1909" s="157">
        <v>0</v>
      </c>
      <c r="P1909" s="205"/>
      <c r="Q1909" s="205"/>
      <c r="R1909" s="205"/>
      <c r="S1909" s="206"/>
    </row>
    <row r="1910" spans="1:19" ht="29.1" customHeight="1">
      <c r="A1910" s="166">
        <v>1906</v>
      </c>
      <c r="B1910" s="206"/>
      <c r="C1910" s="206"/>
      <c r="D1910" s="206"/>
      <c r="E1910" s="206"/>
      <c r="F1910" s="206" t="s">
        <v>3224</v>
      </c>
      <c r="G1910" s="206" t="s">
        <v>3223</v>
      </c>
      <c r="H1910" s="158" t="s">
        <v>2975</v>
      </c>
      <c r="I1910" s="155" t="s">
        <v>119</v>
      </c>
      <c r="J1910" s="128">
        <v>82</v>
      </c>
      <c r="K1910" s="128">
        <v>42</v>
      </c>
      <c r="L1910" s="128">
        <v>1650</v>
      </c>
      <c r="M1910" s="199">
        <f t="shared" si="33"/>
        <v>69300</v>
      </c>
      <c r="N1910" s="157" t="s">
        <v>1821</v>
      </c>
      <c r="O1910" s="157"/>
      <c r="P1910" s="205"/>
      <c r="Q1910" s="205"/>
      <c r="R1910" s="205"/>
      <c r="S1910" s="206"/>
    </row>
    <row r="1911" spans="1:19" ht="29.1" customHeight="1">
      <c r="A1911" s="166">
        <v>1907</v>
      </c>
      <c r="B1911" s="206"/>
      <c r="C1911" s="206"/>
      <c r="D1911" s="206"/>
      <c r="E1911" s="206"/>
      <c r="F1911" s="206" t="s">
        <v>3224</v>
      </c>
      <c r="G1911" s="206" t="s">
        <v>3223</v>
      </c>
      <c r="H1911" s="158" t="s">
        <v>1729</v>
      </c>
      <c r="I1911" s="155" t="s">
        <v>119</v>
      </c>
      <c r="J1911" s="128">
        <v>777</v>
      </c>
      <c r="K1911" s="128">
        <v>14</v>
      </c>
      <c r="L1911" s="128">
        <v>1650</v>
      </c>
      <c r="M1911" s="199">
        <f t="shared" si="33"/>
        <v>23100</v>
      </c>
      <c r="N1911" s="157" t="s">
        <v>1821</v>
      </c>
      <c r="O1911" s="157">
        <v>0</v>
      </c>
      <c r="P1911" s="205"/>
      <c r="Q1911" s="205"/>
      <c r="R1911" s="205"/>
      <c r="S1911" s="206"/>
    </row>
    <row r="1912" spans="1:19" ht="29.1" customHeight="1">
      <c r="A1912" s="166">
        <v>1908</v>
      </c>
      <c r="B1912" s="206"/>
      <c r="C1912" s="206"/>
      <c r="D1912" s="206"/>
      <c r="E1912" s="206"/>
      <c r="F1912" s="206" t="s">
        <v>3224</v>
      </c>
      <c r="G1912" s="206" t="s">
        <v>3223</v>
      </c>
      <c r="H1912" s="158" t="s">
        <v>2970</v>
      </c>
      <c r="I1912" s="155" t="s">
        <v>119</v>
      </c>
      <c r="J1912" s="128">
        <v>245</v>
      </c>
      <c r="K1912" s="128">
        <v>245</v>
      </c>
      <c r="L1912" s="128">
        <v>1650</v>
      </c>
      <c r="M1912" s="199">
        <f t="shared" si="33"/>
        <v>404250</v>
      </c>
      <c r="N1912" s="157" t="s">
        <v>3191</v>
      </c>
      <c r="O1912" s="157"/>
      <c r="P1912" s="205"/>
      <c r="Q1912" s="205"/>
      <c r="R1912" s="205"/>
      <c r="S1912" s="206"/>
    </row>
    <row r="1913" spans="1:19" ht="29.1" customHeight="1">
      <c r="A1913" s="166">
        <v>1909</v>
      </c>
      <c r="B1913" s="206"/>
      <c r="C1913" s="206"/>
      <c r="D1913" s="206"/>
      <c r="E1913" s="206"/>
      <c r="F1913" s="206" t="s">
        <v>3224</v>
      </c>
      <c r="G1913" s="206" t="s">
        <v>3223</v>
      </c>
      <c r="H1913" s="158" t="s">
        <v>2973</v>
      </c>
      <c r="I1913" s="155" t="s">
        <v>119</v>
      </c>
      <c r="J1913" s="128">
        <v>228</v>
      </c>
      <c r="K1913" s="128">
        <v>109</v>
      </c>
      <c r="L1913" s="128">
        <v>1650</v>
      </c>
      <c r="M1913" s="199">
        <f t="shared" si="33"/>
        <v>179850</v>
      </c>
      <c r="N1913" s="157" t="s">
        <v>3191</v>
      </c>
      <c r="O1913" s="157"/>
      <c r="P1913" s="205"/>
      <c r="Q1913" s="205"/>
      <c r="R1913" s="205"/>
      <c r="S1913" s="206"/>
    </row>
    <row r="1914" spans="1:19" ht="29.1" customHeight="1">
      <c r="A1914" s="166">
        <v>1910</v>
      </c>
      <c r="B1914" s="206"/>
      <c r="C1914" s="206"/>
      <c r="D1914" s="206"/>
      <c r="E1914" s="206"/>
      <c r="F1914" s="206" t="s">
        <v>3224</v>
      </c>
      <c r="G1914" s="206" t="s">
        <v>3223</v>
      </c>
      <c r="H1914" s="158" t="s">
        <v>2965</v>
      </c>
      <c r="I1914" s="155" t="s">
        <v>119</v>
      </c>
      <c r="J1914" s="128">
        <v>899</v>
      </c>
      <c r="K1914" s="128">
        <v>154</v>
      </c>
      <c r="L1914" s="128">
        <v>1650</v>
      </c>
      <c r="M1914" s="199">
        <f t="shared" si="33"/>
        <v>254100</v>
      </c>
      <c r="N1914" s="157" t="s">
        <v>1820</v>
      </c>
      <c r="O1914" s="157"/>
      <c r="P1914" s="205"/>
      <c r="Q1914" s="205"/>
      <c r="R1914" s="205"/>
      <c r="S1914" s="206"/>
    </row>
    <row r="1915" spans="1:19" ht="29.1" customHeight="1">
      <c r="A1915" s="166">
        <v>1911</v>
      </c>
      <c r="B1915" s="206"/>
      <c r="C1915" s="206"/>
      <c r="D1915" s="206"/>
      <c r="E1915" s="206"/>
      <c r="F1915" s="206" t="s">
        <v>3224</v>
      </c>
      <c r="G1915" s="206" t="s">
        <v>3223</v>
      </c>
      <c r="H1915" s="158" t="s">
        <v>2969</v>
      </c>
      <c r="I1915" s="155" t="s">
        <v>119</v>
      </c>
      <c r="J1915" s="128">
        <v>78</v>
      </c>
      <c r="K1915" s="128">
        <v>69</v>
      </c>
      <c r="L1915" s="128">
        <v>1650</v>
      </c>
      <c r="M1915" s="199">
        <f t="shared" ref="M1915:M1933" si="34">K1915*L1915</f>
        <v>113850</v>
      </c>
      <c r="N1915" s="157" t="s">
        <v>3191</v>
      </c>
      <c r="O1915" s="157"/>
      <c r="P1915" s="205"/>
      <c r="Q1915" s="205"/>
      <c r="R1915" s="205"/>
      <c r="S1915" s="206"/>
    </row>
    <row r="1916" spans="1:19" ht="29.1" customHeight="1">
      <c r="A1916" s="166">
        <v>1912</v>
      </c>
      <c r="B1916" s="206"/>
      <c r="C1916" s="206"/>
      <c r="D1916" s="206"/>
      <c r="E1916" s="206"/>
      <c r="F1916" s="206" t="s">
        <v>3224</v>
      </c>
      <c r="G1916" s="206" t="s">
        <v>3223</v>
      </c>
      <c r="H1916" s="158" t="s">
        <v>2972</v>
      </c>
      <c r="I1916" s="155" t="s">
        <v>119</v>
      </c>
      <c r="J1916" s="128">
        <v>110</v>
      </c>
      <c r="K1916" s="128">
        <v>22</v>
      </c>
      <c r="L1916" s="128">
        <v>1650</v>
      </c>
      <c r="M1916" s="199">
        <f t="shared" si="34"/>
        <v>36300</v>
      </c>
      <c r="N1916" s="157" t="s">
        <v>3191</v>
      </c>
      <c r="O1916" s="157"/>
      <c r="P1916" s="205"/>
      <c r="Q1916" s="205"/>
      <c r="R1916" s="205"/>
      <c r="S1916" s="206"/>
    </row>
    <row r="1917" spans="1:19" ht="29.1" customHeight="1">
      <c r="A1917" s="166">
        <v>1913</v>
      </c>
      <c r="B1917" s="206"/>
      <c r="C1917" s="206"/>
      <c r="D1917" s="206"/>
      <c r="E1917" s="206"/>
      <c r="F1917" s="206" t="s">
        <v>3224</v>
      </c>
      <c r="G1917" s="206" t="s">
        <v>3223</v>
      </c>
      <c r="H1917" s="158" t="s">
        <v>2971</v>
      </c>
      <c r="I1917" s="155" t="s">
        <v>119</v>
      </c>
      <c r="J1917" s="128">
        <v>447</v>
      </c>
      <c r="K1917" s="128">
        <v>4</v>
      </c>
      <c r="L1917" s="128">
        <v>1650</v>
      </c>
      <c r="M1917" s="199">
        <f t="shared" si="34"/>
        <v>6600</v>
      </c>
      <c r="N1917" s="157" t="s">
        <v>3191</v>
      </c>
      <c r="O1917" s="157"/>
      <c r="P1917" s="205"/>
      <c r="Q1917" s="205"/>
      <c r="R1917" s="205"/>
      <c r="S1917" s="206"/>
    </row>
    <row r="1918" spans="1:19" ht="29.1" customHeight="1">
      <c r="A1918" s="166">
        <v>1914</v>
      </c>
      <c r="B1918" s="206"/>
      <c r="C1918" s="206"/>
      <c r="D1918" s="206"/>
      <c r="E1918" s="206"/>
      <c r="F1918" s="206" t="s">
        <v>3224</v>
      </c>
      <c r="G1918" s="206" t="s">
        <v>3223</v>
      </c>
      <c r="H1918" s="158" t="s">
        <v>2968</v>
      </c>
      <c r="I1918" s="155" t="s">
        <v>119</v>
      </c>
      <c r="J1918" s="128">
        <v>124</v>
      </c>
      <c r="K1918" s="128">
        <v>1</v>
      </c>
      <c r="L1918" s="128">
        <v>1650</v>
      </c>
      <c r="M1918" s="199">
        <f t="shared" si="34"/>
        <v>1650</v>
      </c>
      <c r="N1918" s="157" t="s">
        <v>3191</v>
      </c>
      <c r="O1918" s="157"/>
      <c r="P1918" s="205"/>
      <c r="Q1918" s="205"/>
      <c r="R1918" s="205"/>
      <c r="S1918" s="206"/>
    </row>
    <row r="1919" spans="1:19" ht="29.1" customHeight="1">
      <c r="A1919" s="166">
        <v>1915</v>
      </c>
      <c r="B1919" s="206"/>
      <c r="C1919" s="206"/>
      <c r="D1919" s="206"/>
      <c r="E1919" s="206"/>
      <c r="F1919" s="206" t="s">
        <v>3224</v>
      </c>
      <c r="G1919" s="206" t="s">
        <v>3223</v>
      </c>
      <c r="H1919" s="158" t="s">
        <v>519</v>
      </c>
      <c r="I1919" s="155" t="s">
        <v>54</v>
      </c>
      <c r="J1919" s="128">
        <v>885</v>
      </c>
      <c r="K1919" s="128">
        <v>885</v>
      </c>
      <c r="L1919" s="128">
        <v>6290</v>
      </c>
      <c r="M1919" s="199">
        <f t="shared" si="34"/>
        <v>5566650</v>
      </c>
      <c r="N1919" s="157" t="s">
        <v>2741</v>
      </c>
      <c r="O1919" s="157" t="s">
        <v>2742</v>
      </c>
      <c r="P1919" s="205"/>
      <c r="Q1919" s="205"/>
      <c r="R1919" s="205"/>
      <c r="S1919" s="206"/>
    </row>
    <row r="1920" spans="1:19" ht="29.1" customHeight="1">
      <c r="A1920" s="166">
        <v>1916</v>
      </c>
      <c r="B1920" s="206"/>
      <c r="C1920" s="206"/>
      <c r="D1920" s="206"/>
      <c r="E1920" s="206"/>
      <c r="F1920" s="206" t="s">
        <v>3224</v>
      </c>
      <c r="G1920" s="206" t="s">
        <v>3223</v>
      </c>
      <c r="H1920" s="158" t="s">
        <v>1617</v>
      </c>
      <c r="I1920" s="155" t="s">
        <v>54</v>
      </c>
      <c r="J1920" s="128">
        <v>149</v>
      </c>
      <c r="K1920" s="128">
        <v>18</v>
      </c>
      <c r="L1920" s="128">
        <v>6090</v>
      </c>
      <c r="M1920" s="199">
        <f t="shared" si="34"/>
        <v>109620</v>
      </c>
      <c r="N1920" s="157" t="s">
        <v>2751</v>
      </c>
      <c r="O1920" s="157" t="s">
        <v>2752</v>
      </c>
      <c r="P1920" s="205"/>
      <c r="Q1920" s="205"/>
      <c r="R1920" s="205"/>
      <c r="S1920" s="206"/>
    </row>
    <row r="1921" spans="1:19" ht="29.1" customHeight="1">
      <c r="A1921" s="166">
        <v>1917</v>
      </c>
      <c r="B1921" s="206"/>
      <c r="C1921" s="206"/>
      <c r="D1921" s="206"/>
      <c r="E1921" s="206"/>
      <c r="F1921" s="206" t="s">
        <v>3224</v>
      </c>
      <c r="G1921" s="206" t="s">
        <v>3223</v>
      </c>
      <c r="H1921" s="158" t="s">
        <v>1615</v>
      </c>
      <c r="I1921" s="155" t="s">
        <v>182</v>
      </c>
      <c r="J1921" s="128">
        <v>660</v>
      </c>
      <c r="K1921" s="128">
        <v>120</v>
      </c>
      <c r="L1921" s="128">
        <v>5460</v>
      </c>
      <c r="M1921" s="199">
        <f t="shared" si="34"/>
        <v>655200</v>
      </c>
      <c r="N1921" s="157" t="s">
        <v>2751</v>
      </c>
      <c r="O1921" s="157" t="s">
        <v>2752</v>
      </c>
      <c r="P1921" s="205"/>
      <c r="Q1921" s="205"/>
      <c r="R1921" s="205"/>
      <c r="S1921" s="206"/>
    </row>
    <row r="1922" spans="1:19" ht="29.1" customHeight="1">
      <c r="A1922" s="166">
        <v>1918</v>
      </c>
      <c r="B1922" s="206"/>
      <c r="C1922" s="206"/>
      <c r="D1922" s="206"/>
      <c r="E1922" s="206"/>
      <c r="F1922" s="206" t="s">
        <v>3224</v>
      </c>
      <c r="G1922" s="206" t="s">
        <v>3223</v>
      </c>
      <c r="H1922" s="158" t="s">
        <v>1642</v>
      </c>
      <c r="I1922" s="155" t="s">
        <v>54</v>
      </c>
      <c r="J1922" s="128">
        <v>1000</v>
      </c>
      <c r="K1922" s="128">
        <v>103</v>
      </c>
      <c r="L1922" s="128">
        <v>5120</v>
      </c>
      <c r="M1922" s="199">
        <f t="shared" si="34"/>
        <v>527360</v>
      </c>
      <c r="N1922" s="157" t="s">
        <v>2753</v>
      </c>
      <c r="O1922" s="157" t="s">
        <v>2717</v>
      </c>
      <c r="P1922" s="205"/>
      <c r="Q1922" s="205"/>
      <c r="R1922" s="205"/>
      <c r="S1922" s="206"/>
    </row>
    <row r="1923" spans="1:19" ht="29.1" customHeight="1">
      <c r="A1923" s="166">
        <v>1919</v>
      </c>
      <c r="B1923" s="206"/>
      <c r="C1923" s="206"/>
      <c r="D1923" s="206"/>
      <c r="E1923" s="206"/>
      <c r="F1923" s="206" t="s">
        <v>3224</v>
      </c>
      <c r="G1923" s="206" t="s">
        <v>3223</v>
      </c>
      <c r="H1923" s="158" t="s">
        <v>1641</v>
      </c>
      <c r="I1923" s="155" t="s">
        <v>54</v>
      </c>
      <c r="J1923" s="128">
        <v>1502</v>
      </c>
      <c r="K1923" s="128">
        <v>994</v>
      </c>
      <c r="L1923" s="128">
        <v>5120</v>
      </c>
      <c r="M1923" s="199">
        <f t="shared" si="34"/>
        <v>5089280</v>
      </c>
      <c r="N1923" s="157" t="s">
        <v>2753</v>
      </c>
      <c r="O1923" s="157" t="s">
        <v>2717</v>
      </c>
      <c r="P1923" s="205"/>
      <c r="Q1923" s="205"/>
      <c r="R1923" s="205"/>
      <c r="S1923" s="206"/>
    </row>
    <row r="1924" spans="1:19" ht="29.1" customHeight="1">
      <c r="A1924" s="166">
        <v>1920</v>
      </c>
      <c r="B1924" s="206"/>
      <c r="C1924" s="206"/>
      <c r="D1924" s="206"/>
      <c r="E1924" s="206"/>
      <c r="F1924" s="206" t="s">
        <v>3224</v>
      </c>
      <c r="G1924" s="206" t="s">
        <v>3223</v>
      </c>
      <c r="H1924" s="158" t="s">
        <v>1640</v>
      </c>
      <c r="I1924" s="155" t="s">
        <v>182</v>
      </c>
      <c r="J1924" s="128">
        <v>576</v>
      </c>
      <c r="K1924" s="128">
        <v>576</v>
      </c>
      <c r="L1924" s="128">
        <v>6090</v>
      </c>
      <c r="M1924" s="199">
        <f t="shared" si="34"/>
        <v>3507840</v>
      </c>
      <c r="N1924" s="157" t="s">
        <v>2753</v>
      </c>
      <c r="O1924" s="157" t="s">
        <v>2788</v>
      </c>
      <c r="P1924" s="205"/>
      <c r="Q1924" s="205"/>
      <c r="R1924" s="205"/>
      <c r="S1924" s="206"/>
    </row>
    <row r="1925" spans="1:19" ht="29.1" customHeight="1">
      <c r="A1925" s="166">
        <v>1921</v>
      </c>
      <c r="B1925" s="206"/>
      <c r="C1925" s="206"/>
      <c r="D1925" s="206"/>
      <c r="E1925" s="206"/>
      <c r="F1925" s="206" t="s">
        <v>3224</v>
      </c>
      <c r="G1925" s="206" t="s">
        <v>3223</v>
      </c>
      <c r="H1925" s="158" t="s">
        <v>1639</v>
      </c>
      <c r="I1925" s="155" t="s">
        <v>54</v>
      </c>
      <c r="J1925" s="128">
        <v>2116</v>
      </c>
      <c r="K1925" s="128">
        <v>2072</v>
      </c>
      <c r="L1925" s="128">
        <v>5340</v>
      </c>
      <c r="M1925" s="199">
        <f t="shared" si="34"/>
        <v>11064480</v>
      </c>
      <c r="N1925" s="157" t="s">
        <v>2697</v>
      </c>
      <c r="O1925" s="157" t="s">
        <v>2761</v>
      </c>
      <c r="P1925" s="205"/>
      <c r="Q1925" s="205"/>
      <c r="R1925" s="205"/>
      <c r="S1925" s="206"/>
    </row>
    <row r="1926" spans="1:19" ht="29.1" customHeight="1">
      <c r="A1926" s="166">
        <v>1922</v>
      </c>
      <c r="B1926" s="206"/>
      <c r="C1926" s="206"/>
      <c r="D1926" s="206"/>
      <c r="E1926" s="206"/>
      <c r="F1926" s="206" t="s">
        <v>3224</v>
      </c>
      <c r="G1926" s="206" t="s">
        <v>3223</v>
      </c>
      <c r="H1926" s="158" t="s">
        <v>1638</v>
      </c>
      <c r="I1926" s="155" t="s">
        <v>54</v>
      </c>
      <c r="J1926" s="128">
        <v>1058</v>
      </c>
      <c r="K1926" s="128">
        <v>334</v>
      </c>
      <c r="L1926" s="128">
        <v>5340</v>
      </c>
      <c r="M1926" s="199">
        <f t="shared" si="34"/>
        <v>1783560</v>
      </c>
      <c r="N1926" s="157" t="s">
        <v>2786</v>
      </c>
      <c r="O1926" s="157" t="s">
        <v>2787</v>
      </c>
      <c r="P1926" s="205"/>
      <c r="Q1926" s="205"/>
      <c r="R1926" s="205"/>
      <c r="S1926" s="206"/>
    </row>
    <row r="1927" spans="1:19" ht="29.1" customHeight="1">
      <c r="A1927" s="166">
        <v>1923</v>
      </c>
      <c r="B1927" s="206"/>
      <c r="C1927" s="206"/>
      <c r="D1927" s="206"/>
      <c r="E1927" s="206"/>
      <c r="F1927" s="206" t="s">
        <v>3224</v>
      </c>
      <c r="G1927" s="206" t="s">
        <v>3223</v>
      </c>
      <c r="H1927" s="158" t="s">
        <v>1637</v>
      </c>
      <c r="I1927" s="155" t="s">
        <v>54</v>
      </c>
      <c r="J1927" s="128">
        <v>2596</v>
      </c>
      <c r="K1927" s="128">
        <v>2596</v>
      </c>
      <c r="L1927" s="128">
        <v>6090</v>
      </c>
      <c r="M1927" s="199">
        <f t="shared" si="34"/>
        <v>15809640</v>
      </c>
      <c r="N1927" s="157" t="s">
        <v>2784</v>
      </c>
      <c r="O1927" s="157" t="s">
        <v>2785</v>
      </c>
      <c r="P1927" s="205"/>
      <c r="Q1927" s="205"/>
      <c r="R1927" s="205"/>
      <c r="S1927" s="206"/>
    </row>
    <row r="1928" spans="1:19" ht="29.1" customHeight="1">
      <c r="A1928" s="166">
        <v>1924</v>
      </c>
      <c r="B1928" s="206"/>
      <c r="C1928" s="206"/>
      <c r="D1928" s="206"/>
      <c r="E1928" s="206"/>
      <c r="F1928" s="206" t="s">
        <v>3224</v>
      </c>
      <c r="G1928" s="206" t="s">
        <v>3223</v>
      </c>
      <c r="H1928" s="158" t="s">
        <v>192</v>
      </c>
      <c r="I1928" s="155" t="s">
        <v>55</v>
      </c>
      <c r="J1928" s="128">
        <v>1626</v>
      </c>
      <c r="K1928" s="128">
        <v>996</v>
      </c>
      <c r="L1928" s="128">
        <v>5340</v>
      </c>
      <c r="M1928" s="199">
        <f t="shared" si="34"/>
        <v>5318640</v>
      </c>
      <c r="N1928" s="157" t="s">
        <v>2789</v>
      </c>
      <c r="O1928" s="157" t="s">
        <v>2790</v>
      </c>
      <c r="P1928" s="205"/>
      <c r="Q1928" s="205"/>
      <c r="R1928" s="205"/>
      <c r="S1928" s="206"/>
    </row>
    <row r="1929" spans="1:19" ht="29.1" customHeight="1">
      <c r="A1929" s="166">
        <v>1925</v>
      </c>
      <c r="B1929" s="206"/>
      <c r="C1929" s="206"/>
      <c r="D1929" s="206"/>
      <c r="E1929" s="206"/>
      <c r="F1929" s="206" t="s">
        <v>3224</v>
      </c>
      <c r="G1929" s="206" t="s">
        <v>3223</v>
      </c>
      <c r="H1929" s="158" t="s">
        <v>193</v>
      </c>
      <c r="I1929" s="155" t="s">
        <v>54</v>
      </c>
      <c r="J1929" s="128">
        <v>1147</v>
      </c>
      <c r="K1929" s="128">
        <v>45</v>
      </c>
      <c r="L1929" s="128">
        <v>5120</v>
      </c>
      <c r="M1929" s="199">
        <f t="shared" si="34"/>
        <v>230400</v>
      </c>
      <c r="N1929" s="157" t="s">
        <v>2791</v>
      </c>
      <c r="O1929" s="157" t="s">
        <v>2792</v>
      </c>
      <c r="P1929" s="205"/>
      <c r="Q1929" s="205"/>
      <c r="R1929" s="205"/>
      <c r="S1929" s="206"/>
    </row>
    <row r="1930" spans="1:19" ht="29.1" customHeight="1">
      <c r="A1930" s="166">
        <v>1926</v>
      </c>
      <c r="B1930" s="206"/>
      <c r="C1930" s="206"/>
      <c r="D1930" s="206"/>
      <c r="E1930" s="206"/>
      <c r="F1930" s="206" t="s">
        <v>3224</v>
      </c>
      <c r="G1930" s="206" t="s">
        <v>3223</v>
      </c>
      <c r="H1930" s="158" t="s">
        <v>1643</v>
      </c>
      <c r="I1930" s="155" t="s">
        <v>54</v>
      </c>
      <c r="J1930" s="128">
        <v>6171</v>
      </c>
      <c r="K1930" s="128">
        <v>3268</v>
      </c>
      <c r="L1930" s="128">
        <v>5520</v>
      </c>
      <c r="M1930" s="199">
        <f t="shared" si="34"/>
        <v>18039360</v>
      </c>
      <c r="N1930" s="157" t="s">
        <v>2794</v>
      </c>
      <c r="O1930" s="157" t="s">
        <v>2795</v>
      </c>
      <c r="P1930" s="205"/>
      <c r="Q1930" s="205"/>
      <c r="R1930" s="205"/>
      <c r="S1930" s="206"/>
    </row>
    <row r="1931" spans="1:19" ht="29.1" customHeight="1">
      <c r="A1931" s="166">
        <v>1927</v>
      </c>
      <c r="B1931" s="206"/>
      <c r="C1931" s="206"/>
      <c r="D1931" s="206"/>
      <c r="E1931" s="206"/>
      <c r="F1931" s="206" t="s">
        <v>3224</v>
      </c>
      <c r="G1931" s="206" t="s">
        <v>3223</v>
      </c>
      <c r="H1931" s="158" t="s">
        <v>1648</v>
      </c>
      <c r="I1931" s="155" t="s">
        <v>54</v>
      </c>
      <c r="J1931" s="128">
        <v>1898</v>
      </c>
      <c r="K1931" s="128">
        <v>1317</v>
      </c>
      <c r="L1931" s="128">
        <v>5750</v>
      </c>
      <c r="M1931" s="199">
        <f t="shared" si="34"/>
        <v>7572750</v>
      </c>
      <c r="N1931" s="157" t="s">
        <v>2794</v>
      </c>
      <c r="O1931" s="157" t="s">
        <v>2795</v>
      </c>
      <c r="P1931" s="205"/>
      <c r="Q1931" s="205"/>
      <c r="R1931" s="205"/>
      <c r="S1931" s="206"/>
    </row>
    <row r="1932" spans="1:19" ht="29.1" customHeight="1">
      <c r="A1932" s="166">
        <v>1928</v>
      </c>
      <c r="B1932" s="206"/>
      <c r="C1932" s="206"/>
      <c r="D1932" s="206"/>
      <c r="E1932" s="206"/>
      <c r="F1932" s="206" t="s">
        <v>3224</v>
      </c>
      <c r="G1932" s="206" t="s">
        <v>3223</v>
      </c>
      <c r="H1932" s="158" t="s">
        <v>1650</v>
      </c>
      <c r="I1932" s="155" t="s">
        <v>54</v>
      </c>
      <c r="J1932" s="128">
        <v>1233</v>
      </c>
      <c r="K1932" s="128">
        <v>632</v>
      </c>
      <c r="L1932" s="128">
        <v>5290</v>
      </c>
      <c r="M1932" s="199">
        <f t="shared" si="34"/>
        <v>3343280</v>
      </c>
      <c r="N1932" s="157" t="s">
        <v>2699</v>
      </c>
      <c r="O1932" s="157" t="s">
        <v>2797</v>
      </c>
      <c r="P1932" s="205"/>
      <c r="Q1932" s="205"/>
      <c r="R1932" s="205"/>
      <c r="S1932" s="206"/>
    </row>
    <row r="1933" spans="1:19" ht="29.1" customHeight="1">
      <c r="A1933" s="166">
        <v>1929</v>
      </c>
      <c r="B1933" s="206"/>
      <c r="C1933" s="206"/>
      <c r="D1933" s="206"/>
      <c r="E1933" s="206"/>
      <c r="F1933" s="206" t="s">
        <v>3224</v>
      </c>
      <c r="G1933" s="206" t="s">
        <v>3223</v>
      </c>
      <c r="H1933" s="158" t="s">
        <v>1651</v>
      </c>
      <c r="I1933" s="155" t="s">
        <v>54</v>
      </c>
      <c r="J1933" s="128">
        <v>1702</v>
      </c>
      <c r="K1933" s="128">
        <v>8</v>
      </c>
      <c r="L1933" s="128">
        <v>5120</v>
      </c>
      <c r="M1933" s="199">
        <f t="shared" si="34"/>
        <v>40960</v>
      </c>
      <c r="N1933" s="157" t="s">
        <v>1955</v>
      </c>
      <c r="O1933" s="157" t="s">
        <v>2745</v>
      </c>
      <c r="P1933" s="205"/>
      <c r="Q1933" s="205"/>
      <c r="R1933" s="205"/>
      <c r="S1933" s="206"/>
    </row>
    <row r="1934" spans="1:19" ht="29.1" customHeight="1">
      <c r="A1934" s="166">
        <v>1930</v>
      </c>
      <c r="B1934" s="206"/>
      <c r="C1934" s="206"/>
      <c r="D1934" s="206"/>
      <c r="E1934" s="206"/>
      <c r="F1934" s="206" t="s">
        <v>3224</v>
      </c>
      <c r="G1934" s="206" t="s">
        <v>3223</v>
      </c>
      <c r="H1934" s="158" t="s">
        <v>2516</v>
      </c>
      <c r="I1934" s="155" t="s">
        <v>109</v>
      </c>
      <c r="J1934" s="128">
        <v>8727</v>
      </c>
      <c r="K1934" s="128">
        <v>3208</v>
      </c>
      <c r="L1934" s="128">
        <v>458</v>
      </c>
      <c r="M1934" s="118"/>
      <c r="N1934" s="157" t="s">
        <v>2894</v>
      </c>
      <c r="O1934" s="157">
        <v>233</v>
      </c>
      <c r="P1934" s="205"/>
      <c r="Q1934" s="205"/>
      <c r="R1934" s="205"/>
      <c r="S1934" s="206"/>
    </row>
    <row r="1935" spans="1:19" ht="29.1" customHeight="1">
      <c r="A1935" s="166">
        <v>1931</v>
      </c>
      <c r="B1935" s="206"/>
      <c r="C1935" s="206"/>
      <c r="D1935" s="206"/>
      <c r="E1935" s="206"/>
      <c r="F1935" s="206" t="s">
        <v>3224</v>
      </c>
      <c r="G1935" s="206" t="s">
        <v>3223</v>
      </c>
      <c r="H1935" s="159" t="s">
        <v>1652</v>
      </c>
      <c r="I1935" s="160" t="s">
        <v>54</v>
      </c>
      <c r="J1935" s="203">
        <v>2476</v>
      </c>
      <c r="K1935" s="203">
        <v>47</v>
      </c>
      <c r="L1935" s="203">
        <v>5520</v>
      </c>
      <c r="M1935" s="204">
        <f t="shared" ref="M1935:M1943" si="35">K1935*L1935</f>
        <v>259440</v>
      </c>
      <c r="N1935" s="161" t="s">
        <v>2798</v>
      </c>
      <c r="O1935" s="161" t="s">
        <v>2799</v>
      </c>
      <c r="P1935" s="205"/>
      <c r="Q1935" s="205"/>
      <c r="R1935" s="205"/>
      <c r="S1935" s="206"/>
    </row>
    <row r="1936" spans="1:19" ht="29.1" customHeight="1">
      <c r="A1936" s="166">
        <v>1932</v>
      </c>
      <c r="B1936" s="206"/>
      <c r="C1936" s="206"/>
      <c r="D1936" s="206"/>
      <c r="E1936" s="206"/>
      <c r="F1936" s="206" t="s">
        <v>3224</v>
      </c>
      <c r="G1936" s="206" t="s">
        <v>3223</v>
      </c>
      <c r="H1936" s="158" t="s">
        <v>1653</v>
      </c>
      <c r="I1936" s="155" t="s">
        <v>54</v>
      </c>
      <c r="J1936" s="128">
        <v>2374</v>
      </c>
      <c r="K1936" s="128">
        <v>1889</v>
      </c>
      <c r="L1936" s="128">
        <v>5750</v>
      </c>
      <c r="M1936" s="199">
        <f t="shared" si="35"/>
        <v>10861750</v>
      </c>
      <c r="N1936" s="157" t="s">
        <v>2013</v>
      </c>
      <c r="O1936" s="157">
        <v>377</v>
      </c>
      <c r="P1936" s="205"/>
      <c r="Q1936" s="205"/>
      <c r="R1936" s="205"/>
      <c r="S1936" s="206"/>
    </row>
    <row r="1937" spans="1:19" ht="29.1" customHeight="1">
      <c r="A1937" s="166">
        <v>1933</v>
      </c>
      <c r="B1937" s="206"/>
      <c r="C1937" s="206"/>
      <c r="D1937" s="206"/>
      <c r="E1937" s="206"/>
      <c r="F1937" s="206" t="s">
        <v>3224</v>
      </c>
      <c r="G1937" s="206" t="s">
        <v>3223</v>
      </c>
      <c r="H1937" s="158" t="s">
        <v>1654</v>
      </c>
      <c r="I1937" s="155" t="s">
        <v>54</v>
      </c>
      <c r="J1937" s="128">
        <v>2838</v>
      </c>
      <c r="K1937" s="128">
        <v>1313</v>
      </c>
      <c r="L1937" s="128">
        <v>5200</v>
      </c>
      <c r="M1937" s="199">
        <f t="shared" si="35"/>
        <v>6827600</v>
      </c>
      <c r="N1937" s="157" t="s">
        <v>2800</v>
      </c>
      <c r="O1937" s="157" t="s">
        <v>2801</v>
      </c>
      <c r="P1937" s="205"/>
      <c r="Q1937" s="205"/>
      <c r="R1937" s="205"/>
      <c r="S1937" s="206"/>
    </row>
    <row r="1938" spans="1:19" ht="29.1" customHeight="1">
      <c r="A1938" s="166">
        <v>1934</v>
      </c>
      <c r="B1938" s="206"/>
      <c r="C1938" s="206"/>
      <c r="D1938" s="206"/>
      <c r="E1938" s="206"/>
      <c r="F1938" s="206" t="s">
        <v>3224</v>
      </c>
      <c r="G1938" s="206" t="s">
        <v>3223</v>
      </c>
      <c r="H1938" s="158" t="s">
        <v>1658</v>
      </c>
      <c r="I1938" s="155" t="s">
        <v>119</v>
      </c>
      <c r="J1938" s="128">
        <v>544</v>
      </c>
      <c r="K1938" s="128">
        <v>544</v>
      </c>
      <c r="L1938" s="128">
        <v>4620</v>
      </c>
      <c r="M1938" s="199">
        <f t="shared" si="35"/>
        <v>2513280</v>
      </c>
      <c r="N1938" s="157" t="s">
        <v>3191</v>
      </c>
      <c r="O1938" s="157">
        <v>0</v>
      </c>
      <c r="P1938" s="205"/>
      <c r="Q1938" s="205"/>
      <c r="R1938" s="205"/>
      <c r="S1938" s="206"/>
    </row>
    <row r="1939" spans="1:19" ht="29.1" customHeight="1">
      <c r="A1939" s="166">
        <v>1935</v>
      </c>
      <c r="B1939" s="206"/>
      <c r="C1939" s="206"/>
      <c r="D1939" s="206"/>
      <c r="E1939" s="206"/>
      <c r="F1939" s="206" t="s">
        <v>3224</v>
      </c>
      <c r="G1939" s="206" t="s">
        <v>3223</v>
      </c>
      <c r="H1939" s="158" t="s">
        <v>1699</v>
      </c>
      <c r="I1939" s="155" t="s">
        <v>166</v>
      </c>
      <c r="J1939" s="128">
        <v>1875</v>
      </c>
      <c r="K1939" s="128">
        <v>62</v>
      </c>
      <c r="L1939" s="128">
        <v>1650</v>
      </c>
      <c r="M1939" s="199">
        <f t="shared" si="35"/>
        <v>102300</v>
      </c>
      <c r="N1939" s="157" t="s">
        <v>1821</v>
      </c>
      <c r="O1939" s="157">
        <v>0</v>
      </c>
      <c r="P1939" s="205"/>
      <c r="Q1939" s="205"/>
      <c r="R1939" s="205"/>
      <c r="S1939" s="206"/>
    </row>
    <row r="1940" spans="1:19" ht="29.1" customHeight="1">
      <c r="A1940" s="166">
        <v>1936</v>
      </c>
      <c r="B1940" s="206"/>
      <c r="C1940" s="206"/>
      <c r="D1940" s="206"/>
      <c r="E1940" s="206"/>
      <c r="F1940" s="206" t="s">
        <v>3224</v>
      </c>
      <c r="G1940" s="206" t="s">
        <v>3223</v>
      </c>
      <c r="H1940" s="158" t="s">
        <v>1657</v>
      </c>
      <c r="I1940" s="155" t="s">
        <v>54</v>
      </c>
      <c r="J1940" s="128">
        <v>1533</v>
      </c>
      <c r="K1940" s="128">
        <v>32</v>
      </c>
      <c r="L1940" s="128">
        <v>6440</v>
      </c>
      <c r="M1940" s="199">
        <f t="shared" si="35"/>
        <v>206080</v>
      </c>
      <c r="N1940" s="157" t="s">
        <v>2214</v>
      </c>
      <c r="O1940" s="157" t="s">
        <v>2730</v>
      </c>
      <c r="P1940" s="205"/>
      <c r="Q1940" s="205"/>
      <c r="R1940" s="205"/>
      <c r="S1940" s="206"/>
    </row>
    <row r="1941" spans="1:19" ht="29.1" customHeight="1">
      <c r="A1941" s="166">
        <v>1937</v>
      </c>
      <c r="B1941" s="206"/>
      <c r="C1941" s="206"/>
      <c r="D1941" s="206"/>
      <c r="E1941" s="206"/>
      <c r="F1941" s="206" t="s">
        <v>3224</v>
      </c>
      <c r="G1941" s="206" t="s">
        <v>3223</v>
      </c>
      <c r="H1941" s="158" t="s">
        <v>229</v>
      </c>
      <c r="I1941" s="155" t="s">
        <v>119</v>
      </c>
      <c r="J1941" s="128">
        <v>67</v>
      </c>
      <c r="K1941" s="128">
        <v>67</v>
      </c>
      <c r="L1941" s="128">
        <v>4620</v>
      </c>
      <c r="M1941" s="199">
        <f t="shared" si="35"/>
        <v>309540</v>
      </c>
      <c r="N1941" s="157" t="s">
        <v>3191</v>
      </c>
      <c r="O1941" s="157">
        <v>0</v>
      </c>
      <c r="P1941" s="205"/>
      <c r="Q1941" s="205"/>
      <c r="R1941" s="205"/>
      <c r="S1941" s="206"/>
    </row>
    <row r="1942" spans="1:19" ht="29.1" customHeight="1">
      <c r="A1942" s="166">
        <v>1938</v>
      </c>
      <c r="B1942" s="206"/>
      <c r="C1942" s="206"/>
      <c r="D1942" s="206"/>
      <c r="E1942" s="206"/>
      <c r="F1942" s="206" t="s">
        <v>3224</v>
      </c>
      <c r="G1942" s="206" t="s">
        <v>3223</v>
      </c>
      <c r="H1942" s="158" t="s">
        <v>228</v>
      </c>
      <c r="I1942" s="155" t="s">
        <v>55</v>
      </c>
      <c r="J1942" s="128">
        <v>836</v>
      </c>
      <c r="K1942" s="128">
        <v>2</v>
      </c>
      <c r="L1942" s="128">
        <v>6440</v>
      </c>
      <c r="M1942" s="199">
        <f t="shared" si="35"/>
        <v>12880</v>
      </c>
      <c r="N1942" s="157" t="s">
        <v>2802</v>
      </c>
      <c r="O1942" s="157" t="s">
        <v>2803</v>
      </c>
      <c r="P1942" s="205"/>
      <c r="Q1942" s="205"/>
      <c r="R1942" s="205"/>
      <c r="S1942" s="206"/>
    </row>
    <row r="1943" spans="1:19" ht="29.1" customHeight="1">
      <c r="A1943" s="166">
        <v>1939</v>
      </c>
      <c r="B1943" s="206"/>
      <c r="C1943" s="206"/>
      <c r="D1943" s="206"/>
      <c r="E1943" s="206"/>
      <c r="F1943" s="206" t="s">
        <v>3224</v>
      </c>
      <c r="G1943" s="206" t="s">
        <v>3223</v>
      </c>
      <c r="H1943" s="158" t="s">
        <v>1656</v>
      </c>
      <c r="I1943" s="155" t="s">
        <v>119</v>
      </c>
      <c r="J1943" s="128">
        <v>143</v>
      </c>
      <c r="K1943" s="128">
        <v>121</v>
      </c>
      <c r="L1943" s="128">
        <v>6350</v>
      </c>
      <c r="M1943" s="199">
        <f t="shared" si="35"/>
        <v>768350</v>
      </c>
      <c r="N1943" s="157" t="s">
        <v>3191</v>
      </c>
      <c r="O1943" s="157">
        <v>0</v>
      </c>
      <c r="P1943" s="205"/>
      <c r="Q1943" s="205"/>
      <c r="R1943" s="205"/>
      <c r="S1943" s="206"/>
    </row>
    <row r="1944" spans="1:19" ht="29.1" customHeight="1">
      <c r="A1944" s="166">
        <v>1940</v>
      </c>
      <c r="B1944" s="206"/>
      <c r="C1944" s="206"/>
      <c r="D1944" s="206"/>
      <c r="E1944" s="206"/>
      <c r="F1944" s="206" t="s">
        <v>3224</v>
      </c>
      <c r="G1944" s="206" t="s">
        <v>3214</v>
      </c>
      <c r="H1944" s="158" t="s">
        <v>1738</v>
      </c>
      <c r="I1944" s="155" t="s">
        <v>119</v>
      </c>
      <c r="J1944" s="128">
        <v>351</v>
      </c>
      <c r="K1944" s="199">
        <v>119</v>
      </c>
      <c r="L1944" s="199">
        <v>4550</v>
      </c>
      <c r="M1944" s="199">
        <f>K1944*L1944</f>
        <v>541450</v>
      </c>
      <c r="N1944" s="157" t="s">
        <v>3191</v>
      </c>
      <c r="O1944" s="157">
        <v>0</v>
      </c>
      <c r="P1944" s="205"/>
      <c r="Q1944" s="205"/>
      <c r="R1944" s="205"/>
      <c r="S1944" s="206"/>
    </row>
    <row r="1945" spans="1:19" ht="29.1" customHeight="1">
      <c r="A1945" s="166">
        <v>1941</v>
      </c>
      <c r="B1945" s="206"/>
      <c r="C1945" s="206"/>
      <c r="D1945" s="206"/>
      <c r="E1945" s="206"/>
      <c r="F1945" s="206" t="s">
        <v>3224</v>
      </c>
      <c r="G1945" s="206" t="s">
        <v>3214</v>
      </c>
      <c r="H1945" s="158" t="s">
        <v>1737</v>
      </c>
      <c r="I1945" s="155" t="s">
        <v>119</v>
      </c>
      <c r="J1945" s="128">
        <v>50</v>
      </c>
      <c r="K1945" s="199">
        <v>50</v>
      </c>
      <c r="L1945" s="199">
        <v>1710</v>
      </c>
      <c r="M1945" s="199">
        <f>K1945*L1945</f>
        <v>85500</v>
      </c>
      <c r="N1945" s="157" t="s">
        <v>2707</v>
      </c>
      <c r="O1945" s="157" t="s">
        <v>2695</v>
      </c>
      <c r="P1945" s="205"/>
      <c r="Q1945" s="205"/>
      <c r="R1945" s="205"/>
      <c r="S1945" s="206"/>
    </row>
    <row r="1946" spans="1:19" ht="29.1" customHeight="1">
      <c r="A1946" s="166">
        <v>1942</v>
      </c>
      <c r="B1946" s="206"/>
      <c r="C1946" s="206"/>
      <c r="D1946" s="206"/>
      <c r="E1946" s="206"/>
      <c r="F1946" s="206" t="s">
        <v>3224</v>
      </c>
      <c r="G1946" s="206" t="s">
        <v>3214</v>
      </c>
      <c r="H1946" s="158" t="s">
        <v>1736</v>
      </c>
      <c r="I1946" s="155" t="s">
        <v>119</v>
      </c>
      <c r="J1946" s="128">
        <v>360</v>
      </c>
      <c r="K1946" s="199">
        <v>337</v>
      </c>
      <c r="L1946" s="199">
        <v>1710</v>
      </c>
      <c r="M1946" s="199">
        <f>K1946*L1946</f>
        <v>576270</v>
      </c>
      <c r="N1946" s="157" t="s">
        <v>2728</v>
      </c>
      <c r="O1946" s="157" t="s">
        <v>2729</v>
      </c>
      <c r="P1946" s="205"/>
      <c r="Q1946" s="205"/>
      <c r="R1946" s="205"/>
      <c r="S1946" s="206"/>
    </row>
    <row r="1947" spans="1:19" ht="29.1" customHeight="1">
      <c r="A1947" s="166">
        <v>1943</v>
      </c>
      <c r="B1947" s="206"/>
      <c r="C1947" s="206"/>
      <c r="D1947" s="206"/>
      <c r="E1947" s="206"/>
      <c r="F1947" s="206" t="s">
        <v>3224</v>
      </c>
      <c r="G1947" s="206" t="s">
        <v>3214</v>
      </c>
      <c r="H1947" s="158" t="s">
        <v>3174</v>
      </c>
      <c r="I1947" s="155" t="s">
        <v>182</v>
      </c>
      <c r="J1947" s="128">
        <v>10</v>
      </c>
      <c r="K1947" s="199">
        <v>10</v>
      </c>
      <c r="L1947" s="199">
        <v>1710</v>
      </c>
      <c r="M1947" s="199">
        <f>K1947*L1947</f>
        <v>17100</v>
      </c>
      <c r="N1947" s="157" t="s">
        <v>2728</v>
      </c>
      <c r="O1947" s="157">
        <v>732</v>
      </c>
      <c r="P1947" s="205"/>
      <c r="Q1947" s="205"/>
      <c r="R1947" s="205"/>
      <c r="S1947" s="206"/>
    </row>
  </sheetData>
  <autoFilter ref="A4:S1947"/>
  <mergeCells count="11">
    <mergeCell ref="J3:J4"/>
    <mergeCell ref="K3:K4"/>
    <mergeCell ref="L3:M3"/>
    <mergeCell ref="P3:R3"/>
    <mergeCell ref="S3:S4"/>
    <mergeCell ref="A3:A4"/>
    <mergeCell ref="B3:E3"/>
    <mergeCell ref="F3:F4"/>
    <mergeCell ref="G3:G4"/>
    <mergeCell ref="H3:H4"/>
    <mergeCell ref="I3:I4"/>
  </mergeCells>
  <phoneticPr fontId="17" type="noConversion"/>
  <printOptions horizontalCentered="1"/>
  <pageMargins left="0.19685039370078741" right="0.19685039370078741" top="0.78740157480314965" bottom="0.59055118110236227" header="0" footer="0"/>
  <pageSetup paperSize="9" scale="85" orientation="portrait" horizontalDpi="4294967295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72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73</v>
      </c>
      <c r="B6" s="38" t="s">
        <v>74</v>
      </c>
      <c r="C6" s="14" t="s">
        <v>75</v>
      </c>
      <c r="D6" s="14" t="s">
        <v>76</v>
      </c>
      <c r="E6" s="15" t="s">
        <v>77</v>
      </c>
      <c r="F6" s="16" t="s">
        <v>78</v>
      </c>
      <c r="G6" s="16"/>
      <c r="H6" s="17" t="s">
        <v>79</v>
      </c>
      <c r="I6" s="18"/>
      <c r="J6" s="17" t="s">
        <v>80</v>
      </c>
      <c r="K6" s="16"/>
      <c r="L6" s="19"/>
      <c r="M6" s="20" t="s">
        <v>69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81</v>
      </c>
      <c r="B7" s="39"/>
      <c r="C7" s="22"/>
      <c r="D7" s="23" t="s">
        <v>87</v>
      </c>
      <c r="E7" s="23" t="s">
        <v>87</v>
      </c>
      <c r="F7" s="2" t="s">
        <v>75</v>
      </c>
      <c r="G7" s="24" t="s">
        <v>82</v>
      </c>
      <c r="H7" s="24" t="s">
        <v>83</v>
      </c>
      <c r="I7" s="24" t="s">
        <v>84</v>
      </c>
      <c r="J7" s="24" t="s">
        <v>83</v>
      </c>
      <c r="K7" s="24" t="s">
        <v>84</v>
      </c>
      <c r="L7" s="2" t="s">
        <v>85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54</v>
      </c>
      <c r="O8" s="28">
        <f>COUNTIF(C8:C27,"전")</f>
        <v>0</v>
      </c>
      <c r="P8" s="28" t="s">
        <v>53</v>
      </c>
      <c r="Q8" s="28">
        <f>SUMIF(C8:C27,"전",E8:E27)</f>
        <v>0</v>
      </c>
      <c r="R8" s="28">
        <f>COUNTIF(X8:X27,"전국")</f>
        <v>0</v>
      </c>
      <c r="S8" s="28" t="s">
        <v>53</v>
      </c>
      <c r="T8" s="28">
        <f>SUMIF(X8:X27,"전국",E8:E27)</f>
        <v>0</v>
      </c>
      <c r="U8" s="28">
        <f t="shared" ref="U8:U23" si="0">O8-R8</f>
        <v>0</v>
      </c>
      <c r="V8" s="28" t="s">
        <v>53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55</v>
      </c>
      <c r="O9" s="28">
        <f>COUNTIF(C8:C27,"답")</f>
        <v>0</v>
      </c>
      <c r="P9" s="28" t="s">
        <v>53</v>
      </c>
      <c r="Q9" s="28">
        <f>SUMIF(C8:C27,"답",E8:E27)</f>
        <v>0</v>
      </c>
      <c r="R9" s="28">
        <f>COUNTIF(X8:X27,"답국")</f>
        <v>0</v>
      </c>
      <c r="S9" s="28" t="s">
        <v>53</v>
      </c>
      <c r="T9" s="28">
        <f>SUMIF(X8:X27,"답국",E8:E27)</f>
        <v>0</v>
      </c>
      <c r="U9" s="28">
        <f t="shared" si="0"/>
        <v>0</v>
      </c>
      <c r="V9" s="28" t="s">
        <v>53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56</v>
      </c>
      <c r="O10" s="28">
        <f>COUNTIF(C8:C27,"임")</f>
        <v>0</v>
      </c>
      <c r="P10" s="28" t="s">
        <v>53</v>
      </c>
      <c r="Q10" s="28">
        <f>SUMIF(C8:C27,"임",E8:E27)</f>
        <v>0</v>
      </c>
      <c r="R10" s="28">
        <f>COUNTIF(X8:X27,"임국")</f>
        <v>0</v>
      </c>
      <c r="S10" s="28" t="s">
        <v>53</v>
      </c>
      <c r="T10" s="28">
        <f>SUMIF(X8:X27,"임국",E8:E27)</f>
        <v>0</v>
      </c>
      <c r="U10" s="28">
        <f t="shared" si="0"/>
        <v>0</v>
      </c>
      <c r="V10" s="28" t="s">
        <v>53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57</v>
      </c>
      <c r="O11" s="28">
        <f>COUNTIF(C8:C27,"대")</f>
        <v>0</v>
      </c>
      <c r="P11" s="28" t="s">
        <v>53</v>
      </c>
      <c r="Q11" s="28">
        <f>SUMIF(C8:C27,"대",E8:E27)</f>
        <v>0</v>
      </c>
      <c r="R11" s="28">
        <f>COUNTIF(X8:X27,"대국")</f>
        <v>0</v>
      </c>
      <c r="S11" s="28" t="s">
        <v>53</v>
      </c>
      <c r="T11" s="28">
        <f>SUMIF(X8:X27,"대국",E8:E27)</f>
        <v>0</v>
      </c>
      <c r="U11" s="28">
        <f t="shared" si="0"/>
        <v>0</v>
      </c>
      <c r="V11" s="28" t="s">
        <v>53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58</v>
      </c>
      <c r="O12" s="28">
        <f>COUNTIF(C8:C27,"도")</f>
        <v>0</v>
      </c>
      <c r="P12" s="28" t="s">
        <v>53</v>
      </c>
      <c r="Q12" s="28">
        <f>SUMIF(C8:C27,"도",E8:E27)</f>
        <v>0</v>
      </c>
      <c r="R12" s="28">
        <f>COUNTIF(X8:X27,"도국")</f>
        <v>0</v>
      </c>
      <c r="S12" s="28" t="s">
        <v>53</v>
      </c>
      <c r="T12" s="28">
        <f>SUMIF(X8:X27,"도국",E8:E27)</f>
        <v>0</v>
      </c>
      <c r="U12" s="28">
        <f t="shared" si="0"/>
        <v>0</v>
      </c>
      <c r="V12" s="28" t="s">
        <v>53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59</v>
      </c>
      <c r="O13" s="28">
        <f>COUNTIF(C8:C27,"천")</f>
        <v>0</v>
      </c>
      <c r="P13" s="28" t="s">
        <v>53</v>
      </c>
      <c r="Q13" s="28">
        <f>SUMIF(C8:C27,"천",E8:E27)</f>
        <v>0</v>
      </c>
      <c r="R13" s="28">
        <f>COUNTIF(X8:X27,"천국")</f>
        <v>0</v>
      </c>
      <c r="S13" s="28" t="s">
        <v>53</v>
      </c>
      <c r="T13" s="28">
        <f>SUMIF(X8:X27,"천국",E8:E27)</f>
        <v>0</v>
      </c>
      <c r="U13" s="28">
        <f t="shared" si="0"/>
        <v>0</v>
      </c>
      <c r="V13" s="28" t="s">
        <v>53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60</v>
      </c>
      <c r="O14" s="28">
        <f>COUNTIF(C8:C27,"구")</f>
        <v>0</v>
      </c>
      <c r="P14" s="28" t="s">
        <v>53</v>
      </c>
      <c r="Q14" s="28">
        <f>SUMIF(C8:C27,"구",E8:E27)</f>
        <v>0</v>
      </c>
      <c r="R14" s="28">
        <f>COUNTIF(X8:X27,"구국")</f>
        <v>0</v>
      </c>
      <c r="S14" s="28" t="s">
        <v>53</v>
      </c>
      <c r="T14" s="28">
        <f>SUMIF(X8:X27,"구국",E8:E27)</f>
        <v>0</v>
      </c>
      <c r="U14" s="28">
        <f t="shared" si="0"/>
        <v>0</v>
      </c>
      <c r="V14" s="28" t="s">
        <v>53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61</v>
      </c>
      <c r="O15" s="28">
        <f>COUNTIF(C8:C27,"제")</f>
        <v>0</v>
      </c>
      <c r="P15" s="28" t="s">
        <v>53</v>
      </c>
      <c r="Q15" s="28">
        <f>SUMIF(C8:C27,"제",E8:E27)</f>
        <v>0</v>
      </c>
      <c r="R15" s="28">
        <f>COUNTIF(X8:X27,"제국")</f>
        <v>0</v>
      </c>
      <c r="S15" s="28" t="s">
        <v>53</v>
      </c>
      <c r="T15" s="28">
        <f>SUMIF(X8:X27,"제국",E8:E27)</f>
        <v>0</v>
      </c>
      <c r="U15" s="28">
        <f t="shared" si="0"/>
        <v>0</v>
      </c>
      <c r="V15" s="28" t="s">
        <v>53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62</v>
      </c>
      <c r="O16" s="28">
        <f>COUNTIF(C8:C27,"유")</f>
        <v>0</v>
      </c>
      <c r="P16" s="28" t="s">
        <v>53</v>
      </c>
      <c r="Q16" s="28">
        <f>SUMIF(C8:C27,"유",E8:E27)</f>
        <v>0</v>
      </c>
      <c r="R16" s="28">
        <f>COUNTIF(X8:X27,"유국")</f>
        <v>0</v>
      </c>
      <c r="S16" s="28" t="s">
        <v>53</v>
      </c>
      <c r="T16" s="28">
        <f>SUMIF(X8:X27,"유국",E8:E27)</f>
        <v>0</v>
      </c>
      <c r="U16" s="28">
        <f t="shared" si="0"/>
        <v>0</v>
      </c>
      <c r="V16" s="28" t="s">
        <v>53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63</v>
      </c>
      <c r="O17" s="28">
        <f>COUNTIF(C8:C27,"과")</f>
        <v>0</v>
      </c>
      <c r="P17" s="28" t="s">
        <v>53</v>
      </c>
      <c r="Q17" s="28">
        <f>SUMIF(C8:C27,"과",E8:E27)</f>
        <v>0</v>
      </c>
      <c r="R17" s="28">
        <f>COUNTIF(X8:X27,"과국")</f>
        <v>0</v>
      </c>
      <c r="S17" s="28" t="s">
        <v>53</v>
      </c>
      <c r="T17" s="28">
        <f>SUMIF(X8:X27,"과국",E8:E27)</f>
        <v>0</v>
      </c>
      <c r="U17" s="28">
        <f t="shared" si="0"/>
        <v>0</v>
      </c>
      <c r="V17" s="28" t="s">
        <v>53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64</v>
      </c>
      <c r="O18" s="28">
        <f>COUNTIF(C8:C27,"묘")</f>
        <v>0</v>
      </c>
      <c r="P18" s="28" t="s">
        <v>53</v>
      </c>
      <c r="Q18" s="28">
        <f>SUMIF(C8:C27,"묘",E8:E27)</f>
        <v>0</v>
      </c>
      <c r="R18" s="28">
        <f>COUNTIF(X8:X27,"묘국")</f>
        <v>0</v>
      </c>
      <c r="S18" s="28" t="s">
        <v>53</v>
      </c>
      <c r="T18" s="28">
        <f>SUMIF(X8:X27,"묘국",E8:E27)</f>
        <v>0</v>
      </c>
      <c r="U18" s="28">
        <f t="shared" si="0"/>
        <v>0</v>
      </c>
      <c r="V18" s="28" t="s">
        <v>53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65</v>
      </c>
      <c r="O19" s="28">
        <f>COUNTIF(C8:C27,"목")</f>
        <v>0</v>
      </c>
      <c r="P19" s="28" t="s">
        <v>53</v>
      </c>
      <c r="Q19" s="28">
        <f>SUMIF(C8:C27,"목",E8:E27)</f>
        <v>0</v>
      </c>
      <c r="R19" s="28">
        <f>COUNTIF(X8:X27,"목국")</f>
        <v>0</v>
      </c>
      <c r="S19" s="28" t="s">
        <v>53</v>
      </c>
      <c r="T19" s="28">
        <f>SUMIF(X8:X27,"목국",E8:E27)</f>
        <v>0</v>
      </c>
      <c r="U19" s="28">
        <f t="shared" si="0"/>
        <v>0</v>
      </c>
      <c r="V19" s="28" t="s">
        <v>53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66</v>
      </c>
      <c r="O20" s="28">
        <f>COUNTIF(C8:C27,"잡")</f>
        <v>0</v>
      </c>
      <c r="P20" s="28" t="s">
        <v>53</v>
      </c>
      <c r="Q20" s="28">
        <f>SUMIF(C8:C27,"잡",E8:E27)</f>
        <v>0</v>
      </c>
      <c r="R20" s="28">
        <f>COUNTIF(X8:X27,"잡국")</f>
        <v>0</v>
      </c>
      <c r="S20" s="28" t="s">
        <v>53</v>
      </c>
      <c r="T20" s="28">
        <f>SUMIF(X8:X27,"잡국",E8:E27)</f>
        <v>0</v>
      </c>
      <c r="U20" s="28">
        <f t="shared" si="0"/>
        <v>0</v>
      </c>
      <c r="V20" s="28" t="s">
        <v>53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70</v>
      </c>
      <c r="O21" s="28">
        <f>COUNTIF(C8:C27,"학")</f>
        <v>0</v>
      </c>
      <c r="P21" s="28" t="s">
        <v>53</v>
      </c>
      <c r="Q21" s="28">
        <f>SUMIF(C8:C27,"학",E8:E27)</f>
        <v>0</v>
      </c>
      <c r="R21" s="28">
        <f>COUNTIF(X8:X27,"학국")</f>
        <v>0</v>
      </c>
      <c r="S21" s="28" t="s">
        <v>53</v>
      </c>
      <c r="T21" s="28">
        <f>SUMIF(X8:X27,"학국",E8:E27)</f>
        <v>0</v>
      </c>
      <c r="U21" s="28">
        <f t="shared" si="0"/>
        <v>0</v>
      </c>
      <c r="V21" s="28" t="s">
        <v>53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67</v>
      </c>
      <c r="O22" s="28">
        <f>COUNTIF(C8:C27,"수")</f>
        <v>0</v>
      </c>
      <c r="P22" s="28" t="s">
        <v>53</v>
      </c>
      <c r="Q22" s="28">
        <f>SUMIF(C8:C27,"수",E8:E27)</f>
        <v>0</v>
      </c>
      <c r="R22" s="28">
        <f>COUNTIF(X8:X27,"수국")</f>
        <v>0</v>
      </c>
      <c r="S22" s="28" t="s">
        <v>53</v>
      </c>
      <c r="T22" s="28">
        <f>SUMIF(X8:X27,"수국",E8:E27)</f>
        <v>0</v>
      </c>
      <c r="U22" s="28">
        <f t="shared" si="0"/>
        <v>0</v>
      </c>
      <c r="V22" s="28" t="s">
        <v>53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68</v>
      </c>
      <c r="O23" s="28">
        <f>COUNTIF(C8:C27,"장")</f>
        <v>0</v>
      </c>
      <c r="P23" s="28" t="s">
        <v>53</v>
      </c>
      <c r="Q23" s="28">
        <f>SUMIF(C8:C27,"장",E8:E27)</f>
        <v>0</v>
      </c>
      <c r="R23" s="28">
        <f>COUNTIF(X8:X27,"장국")</f>
        <v>0</v>
      </c>
      <c r="S23" s="28" t="s">
        <v>53</v>
      </c>
      <c r="T23" s="28">
        <f>SUMIF(X8:X27,"장국",E8:E27)</f>
        <v>0</v>
      </c>
      <c r="U23" s="28">
        <f t="shared" si="0"/>
        <v>0</v>
      </c>
      <c r="V23" s="28" t="s">
        <v>53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71</v>
      </c>
      <c r="O27" s="28">
        <f>COUNTIF(C8:C27," ")</f>
        <v>0</v>
      </c>
      <c r="P27" s="28" t="s">
        <v>53</v>
      </c>
      <c r="Q27" s="28">
        <f>SUMIF(C8:C27," ",E8:E27)</f>
        <v>0</v>
      </c>
      <c r="R27" s="28"/>
      <c r="S27" s="28" t="s">
        <v>53</v>
      </c>
      <c r="T27" s="28"/>
      <c r="U27" s="28">
        <f>O27</f>
        <v>0</v>
      </c>
      <c r="V27" s="28" t="s">
        <v>53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86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52</v>
      </c>
      <c r="O28" s="28">
        <f>SUM(O8:O27)</f>
        <v>0</v>
      </c>
      <c r="P28" s="28" t="s">
        <v>53</v>
      </c>
      <c r="Q28" s="28">
        <f>SUM(Q8:Q27)</f>
        <v>0</v>
      </c>
      <c r="R28" s="28">
        <f>SUM(R8:R27)</f>
        <v>0</v>
      </c>
      <c r="S28" s="28" t="s">
        <v>53</v>
      </c>
      <c r="T28" s="28">
        <f>SUM(T8:T27)</f>
        <v>0</v>
      </c>
      <c r="U28" s="28">
        <f>SUM(U8:U27)</f>
        <v>0</v>
      </c>
      <c r="V28" s="28" t="s">
        <v>53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54</v>
      </c>
      <c r="O29" s="28">
        <f>COUNTIF(C29:C48,"전")</f>
        <v>0</v>
      </c>
      <c r="P29" s="28" t="s">
        <v>53</v>
      </c>
      <c r="Q29" s="28">
        <f>SUMIF(C29:C48,"전",E29:E48)</f>
        <v>0</v>
      </c>
      <c r="R29" s="28">
        <f>COUNTIF(X29:X48,"전국")</f>
        <v>0</v>
      </c>
      <c r="S29" s="28" t="s">
        <v>53</v>
      </c>
      <c r="T29" s="28">
        <f>SUMIF(X29:X48,"전국",E29:E48)</f>
        <v>0</v>
      </c>
      <c r="U29" s="28">
        <f t="shared" ref="U29:U44" si="5">O29-R29</f>
        <v>0</v>
      </c>
      <c r="V29" s="28" t="s">
        <v>53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55</v>
      </c>
      <c r="O30" s="28">
        <f>COUNTIF(C29:C48,"답")</f>
        <v>0</v>
      </c>
      <c r="P30" s="28" t="s">
        <v>53</v>
      </c>
      <c r="Q30" s="28">
        <f>SUMIF(C29:C48,"답",E29:E48)</f>
        <v>0</v>
      </c>
      <c r="R30" s="28">
        <f>COUNTIF(X29:X48,"답국")</f>
        <v>0</v>
      </c>
      <c r="S30" s="28" t="s">
        <v>53</v>
      </c>
      <c r="T30" s="28">
        <f>SUMIF(X29:X48,"답국",E29:E48)</f>
        <v>0</v>
      </c>
      <c r="U30" s="28">
        <f t="shared" si="5"/>
        <v>0</v>
      </c>
      <c r="V30" s="28" t="s">
        <v>53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56</v>
      </c>
      <c r="O31" s="28">
        <f>COUNTIF(C29:C48,"임")</f>
        <v>0</v>
      </c>
      <c r="P31" s="28" t="s">
        <v>53</v>
      </c>
      <c r="Q31" s="28">
        <f>SUMIF(C29:C48,"임",E29:E48)</f>
        <v>0</v>
      </c>
      <c r="R31" s="28">
        <f>COUNTIF(X29:X48,"임국")</f>
        <v>0</v>
      </c>
      <c r="S31" s="28" t="s">
        <v>53</v>
      </c>
      <c r="T31" s="28">
        <f>SUMIF(X29:X48,"임국",E29:E48)</f>
        <v>0</v>
      </c>
      <c r="U31" s="28">
        <f t="shared" si="5"/>
        <v>0</v>
      </c>
      <c r="V31" s="28" t="s">
        <v>53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57</v>
      </c>
      <c r="O32" s="28">
        <f>COUNTIF(C29:C48,"대")</f>
        <v>0</v>
      </c>
      <c r="P32" s="28" t="s">
        <v>53</v>
      </c>
      <c r="Q32" s="28">
        <f>SUMIF(C29:C48,"대",E29:E48)</f>
        <v>0</v>
      </c>
      <c r="R32" s="28">
        <f>COUNTIF(X29:X48,"대국")</f>
        <v>0</v>
      </c>
      <c r="S32" s="28" t="s">
        <v>53</v>
      </c>
      <c r="T32" s="28">
        <f>SUMIF(X29:X48,"대국",E29:E48)</f>
        <v>0</v>
      </c>
      <c r="U32" s="28">
        <f t="shared" si="5"/>
        <v>0</v>
      </c>
      <c r="V32" s="28" t="s">
        <v>53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58</v>
      </c>
      <c r="O33" s="28">
        <f>COUNTIF(C29:C48,"도")</f>
        <v>0</v>
      </c>
      <c r="P33" s="28" t="s">
        <v>53</v>
      </c>
      <c r="Q33" s="28">
        <f>SUMIF(C29:C48,"도",E29:E48)</f>
        <v>0</v>
      </c>
      <c r="R33" s="28">
        <f>COUNTIF(X29:X48,"도국")</f>
        <v>0</v>
      </c>
      <c r="S33" s="28" t="s">
        <v>53</v>
      </c>
      <c r="T33" s="28">
        <f>SUMIF(X29:X48,"도국",E29:E48)</f>
        <v>0</v>
      </c>
      <c r="U33" s="28">
        <f t="shared" si="5"/>
        <v>0</v>
      </c>
      <c r="V33" s="28" t="s">
        <v>53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59</v>
      </c>
      <c r="O34" s="28">
        <f>COUNTIF(C29:C48,"천")</f>
        <v>0</v>
      </c>
      <c r="P34" s="28" t="s">
        <v>53</v>
      </c>
      <c r="Q34" s="28">
        <f>SUMIF(C29:C48,"천",E29:E48)</f>
        <v>0</v>
      </c>
      <c r="R34" s="28">
        <f>COUNTIF(X29:X48,"천국")</f>
        <v>0</v>
      </c>
      <c r="S34" s="28" t="s">
        <v>53</v>
      </c>
      <c r="T34" s="28">
        <f>SUMIF(X29:X48,"천국",E29:E48)</f>
        <v>0</v>
      </c>
      <c r="U34" s="28">
        <f t="shared" si="5"/>
        <v>0</v>
      </c>
      <c r="V34" s="28" t="s">
        <v>53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60</v>
      </c>
      <c r="O35" s="28">
        <f>COUNTIF(C29:C48,"구")</f>
        <v>0</v>
      </c>
      <c r="P35" s="28" t="s">
        <v>53</v>
      </c>
      <c r="Q35" s="28">
        <f>SUMIF(C29:C48,"구",E29:E48)</f>
        <v>0</v>
      </c>
      <c r="R35" s="28">
        <f>COUNTIF(X29:X48,"구국")</f>
        <v>0</v>
      </c>
      <c r="S35" s="28" t="s">
        <v>53</v>
      </c>
      <c r="T35" s="28">
        <f>SUMIF(X29:X48,"구국",E29:E48)</f>
        <v>0</v>
      </c>
      <c r="U35" s="28">
        <f t="shared" si="5"/>
        <v>0</v>
      </c>
      <c r="V35" s="28" t="s">
        <v>53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61</v>
      </c>
      <c r="O36" s="28">
        <f>COUNTIF(C29:C48,"제")</f>
        <v>0</v>
      </c>
      <c r="P36" s="28" t="s">
        <v>53</v>
      </c>
      <c r="Q36" s="28">
        <f>SUMIF(C29:C48,"제",E29:E48)</f>
        <v>0</v>
      </c>
      <c r="R36" s="28">
        <f>COUNTIF(X29:X48,"제국")</f>
        <v>0</v>
      </c>
      <c r="S36" s="28" t="s">
        <v>53</v>
      </c>
      <c r="T36" s="28">
        <f>SUMIF(X29:X48,"제국",E29:E48)</f>
        <v>0</v>
      </c>
      <c r="U36" s="28">
        <f t="shared" si="5"/>
        <v>0</v>
      </c>
      <c r="V36" s="28" t="s">
        <v>53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62</v>
      </c>
      <c r="O37" s="28">
        <f>COUNTIF(C29:C48,"유")</f>
        <v>0</v>
      </c>
      <c r="P37" s="28" t="s">
        <v>53</v>
      </c>
      <c r="Q37" s="28">
        <f>SUMIF(C29:C48,"유",E29:E48)</f>
        <v>0</v>
      </c>
      <c r="R37" s="28">
        <f>COUNTIF(X29:X48,"유국")</f>
        <v>0</v>
      </c>
      <c r="S37" s="28" t="s">
        <v>53</v>
      </c>
      <c r="T37" s="28">
        <f>SUMIF(X29:X48,"유국",E29:E48)</f>
        <v>0</v>
      </c>
      <c r="U37" s="28">
        <f t="shared" si="5"/>
        <v>0</v>
      </c>
      <c r="V37" s="28" t="s">
        <v>53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63</v>
      </c>
      <c r="O38" s="28">
        <f>COUNTIF(C29:C48,"과")</f>
        <v>0</v>
      </c>
      <c r="P38" s="28" t="s">
        <v>53</v>
      </c>
      <c r="Q38" s="28">
        <f>SUMIF(C29:C48,"과",E29:E48)</f>
        <v>0</v>
      </c>
      <c r="R38" s="28">
        <f>COUNTIF(X29:X48,"과국")</f>
        <v>0</v>
      </c>
      <c r="S38" s="28" t="s">
        <v>53</v>
      </c>
      <c r="T38" s="28">
        <f>SUMIF(X29:X48,"과국",E29:E48)</f>
        <v>0</v>
      </c>
      <c r="U38" s="28">
        <f t="shared" si="5"/>
        <v>0</v>
      </c>
      <c r="V38" s="28" t="s">
        <v>53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64</v>
      </c>
      <c r="O39" s="28">
        <f>COUNTIF(C29:C48,"묘")</f>
        <v>0</v>
      </c>
      <c r="P39" s="28" t="s">
        <v>53</v>
      </c>
      <c r="Q39" s="28">
        <f>SUMIF(C29:C48,"묘",E29:E48)</f>
        <v>0</v>
      </c>
      <c r="R39" s="28">
        <f>COUNTIF(X29:X48,"묘국")</f>
        <v>0</v>
      </c>
      <c r="S39" s="28" t="s">
        <v>53</v>
      </c>
      <c r="T39" s="28">
        <f>SUMIF(X29:X48,"묘국",E29:E48)</f>
        <v>0</v>
      </c>
      <c r="U39" s="28">
        <f t="shared" si="5"/>
        <v>0</v>
      </c>
      <c r="V39" s="28" t="s">
        <v>53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65</v>
      </c>
      <c r="O40" s="28">
        <f>COUNTIF(C29:C48,"목")</f>
        <v>0</v>
      </c>
      <c r="P40" s="28" t="s">
        <v>53</v>
      </c>
      <c r="Q40" s="28">
        <f>SUMIF(C29:C48,"목",E29:E48)</f>
        <v>0</v>
      </c>
      <c r="R40" s="28">
        <f>COUNTIF(X29:X48,"목국")</f>
        <v>0</v>
      </c>
      <c r="S40" s="28" t="s">
        <v>53</v>
      </c>
      <c r="T40" s="28">
        <f>SUMIF(X29:X48,"목국",E29:E48)</f>
        <v>0</v>
      </c>
      <c r="U40" s="28">
        <f t="shared" si="5"/>
        <v>0</v>
      </c>
      <c r="V40" s="28" t="s">
        <v>53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66</v>
      </c>
      <c r="O41" s="28">
        <f>COUNTIF(C29:C48,"잡")</f>
        <v>0</v>
      </c>
      <c r="P41" s="28" t="s">
        <v>53</v>
      </c>
      <c r="Q41" s="28">
        <f>SUMIF(C29:C48,"잡",E29:E48)</f>
        <v>0</v>
      </c>
      <c r="R41" s="28">
        <f>COUNTIF(X29:X48,"잡국")</f>
        <v>0</v>
      </c>
      <c r="S41" s="28" t="s">
        <v>53</v>
      </c>
      <c r="T41" s="28">
        <f>SUMIF(X29:X48,"잡국",E29:E48)</f>
        <v>0</v>
      </c>
      <c r="U41" s="28">
        <f t="shared" si="5"/>
        <v>0</v>
      </c>
      <c r="V41" s="28" t="s">
        <v>53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70</v>
      </c>
      <c r="O42" s="28">
        <f>COUNTIF(C29:C48,"학")</f>
        <v>0</v>
      </c>
      <c r="P42" s="28" t="s">
        <v>53</v>
      </c>
      <c r="Q42" s="28">
        <f>SUMIF(C29:C48,"학",E29:E48)</f>
        <v>0</v>
      </c>
      <c r="R42" s="28">
        <f>COUNTIF(X29:X48,"학국")</f>
        <v>0</v>
      </c>
      <c r="S42" s="28" t="s">
        <v>53</v>
      </c>
      <c r="T42" s="28">
        <f>SUMIF(X29:X48,"학국",E29:E48)</f>
        <v>0</v>
      </c>
      <c r="U42" s="28">
        <f t="shared" si="5"/>
        <v>0</v>
      </c>
      <c r="V42" s="28" t="s">
        <v>53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67</v>
      </c>
      <c r="O43" s="28">
        <f>COUNTIF(C29:C48,"수")</f>
        <v>0</v>
      </c>
      <c r="P43" s="28" t="s">
        <v>53</v>
      </c>
      <c r="Q43" s="28">
        <f>SUMIF(C29:C48,"수",E29:E48)</f>
        <v>0</v>
      </c>
      <c r="R43" s="28">
        <f>COUNTIF(X29:X48,"수국")</f>
        <v>0</v>
      </c>
      <c r="S43" s="28" t="s">
        <v>53</v>
      </c>
      <c r="T43" s="28">
        <f>SUMIF(X29:X48,"수국",E29:E48)</f>
        <v>0</v>
      </c>
      <c r="U43" s="28">
        <f t="shared" si="5"/>
        <v>0</v>
      </c>
      <c r="V43" s="28" t="s">
        <v>53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68</v>
      </c>
      <c r="O44" s="28">
        <f>COUNTIF(C29:C48,"장")</f>
        <v>0</v>
      </c>
      <c r="P44" s="28" t="s">
        <v>53</v>
      </c>
      <c r="Q44" s="28">
        <f>SUMIF(C29:C48,"장",E29:E48)</f>
        <v>0</v>
      </c>
      <c r="R44" s="28">
        <f>COUNTIF(X29:X48,"장국")</f>
        <v>0</v>
      </c>
      <c r="S44" s="28" t="s">
        <v>53</v>
      </c>
      <c r="T44" s="28">
        <f>SUMIF(X29:X48,"장국",E29:E48)</f>
        <v>0</v>
      </c>
      <c r="U44" s="28">
        <f t="shared" si="5"/>
        <v>0</v>
      </c>
      <c r="V44" s="28" t="s">
        <v>53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71</v>
      </c>
      <c r="O48" s="28">
        <f>COUNTIF(C29:C48," ")</f>
        <v>0</v>
      </c>
      <c r="P48" s="28" t="s">
        <v>53</v>
      </c>
      <c r="Q48" s="28">
        <f>SUMIF(C29:C48," ",E29:E48)</f>
        <v>0</v>
      </c>
      <c r="R48" s="28"/>
      <c r="S48" s="28" t="s">
        <v>53</v>
      </c>
      <c r="T48" s="28"/>
      <c r="U48" s="28">
        <f>O48</f>
        <v>0</v>
      </c>
      <c r="V48" s="28" t="s">
        <v>53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86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52</v>
      </c>
      <c r="O49" s="28">
        <f>SUM(O29:O48)</f>
        <v>0</v>
      </c>
      <c r="P49" s="28" t="s">
        <v>53</v>
      </c>
      <c r="Q49" s="28">
        <f>SUM(Q29:Q48)</f>
        <v>0</v>
      </c>
      <c r="R49" s="28">
        <f>SUM(R29:R48)</f>
        <v>0</v>
      </c>
      <c r="S49" s="28" t="s">
        <v>53</v>
      </c>
      <c r="T49" s="28">
        <f>SUM(T29:T48)</f>
        <v>0</v>
      </c>
      <c r="U49" s="28">
        <f>SUM(U29:U48)</f>
        <v>0</v>
      </c>
      <c r="V49" s="28" t="s">
        <v>53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54</v>
      </c>
      <c r="O50" s="28">
        <f>COUNTIF(C50:C69,"전")</f>
        <v>0</v>
      </c>
      <c r="P50" s="28" t="s">
        <v>53</v>
      </c>
      <c r="Q50" s="28">
        <f>SUMIF(C50:C69,"전",E50:E69)</f>
        <v>0</v>
      </c>
      <c r="R50" s="28">
        <f>COUNTIF(X50:X69,"전국")</f>
        <v>0</v>
      </c>
      <c r="S50" s="28" t="s">
        <v>53</v>
      </c>
      <c r="T50" s="28">
        <f>SUMIF(X50:X69,"전국",E50:E69)</f>
        <v>0</v>
      </c>
      <c r="U50" s="28">
        <f t="shared" ref="U50:U65" si="9">O50-R50</f>
        <v>0</v>
      </c>
      <c r="V50" s="28" t="s">
        <v>53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55</v>
      </c>
      <c r="O51" s="28">
        <f>COUNTIF(C50:C69,"답")</f>
        <v>0</v>
      </c>
      <c r="P51" s="28" t="s">
        <v>53</v>
      </c>
      <c r="Q51" s="28">
        <f>SUMIF(C50:C69,"답",E50:E69)</f>
        <v>0</v>
      </c>
      <c r="R51" s="28">
        <f>COUNTIF(X50:X69,"답국")</f>
        <v>0</v>
      </c>
      <c r="S51" s="28" t="s">
        <v>53</v>
      </c>
      <c r="T51" s="28">
        <f>SUMIF(X50:X69,"답국",E50:E69)</f>
        <v>0</v>
      </c>
      <c r="U51" s="28">
        <f t="shared" si="9"/>
        <v>0</v>
      </c>
      <c r="V51" s="28" t="s">
        <v>53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56</v>
      </c>
      <c r="O52" s="28">
        <f>COUNTIF(C50:C69,"임")</f>
        <v>0</v>
      </c>
      <c r="P52" s="28" t="s">
        <v>53</v>
      </c>
      <c r="Q52" s="28">
        <f>SUMIF(C50:C69,"임",E50:E69)</f>
        <v>0</v>
      </c>
      <c r="R52" s="28">
        <f>COUNTIF(X50:X69,"임국")</f>
        <v>0</v>
      </c>
      <c r="S52" s="28" t="s">
        <v>53</v>
      </c>
      <c r="T52" s="28">
        <f>SUMIF(X50:X69,"임국",E50:E69)</f>
        <v>0</v>
      </c>
      <c r="U52" s="28">
        <f t="shared" si="9"/>
        <v>0</v>
      </c>
      <c r="V52" s="28" t="s">
        <v>53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57</v>
      </c>
      <c r="O53" s="28">
        <f>COUNTIF(C50:C69,"대")</f>
        <v>0</v>
      </c>
      <c r="P53" s="28" t="s">
        <v>53</v>
      </c>
      <c r="Q53" s="28">
        <f>SUMIF(C50:C69,"대",E50:E69)</f>
        <v>0</v>
      </c>
      <c r="R53" s="28">
        <f>COUNTIF(X50:X69,"대국")</f>
        <v>0</v>
      </c>
      <c r="S53" s="28" t="s">
        <v>53</v>
      </c>
      <c r="T53" s="28">
        <f>SUMIF(X50:X69,"대국",E50:E69)</f>
        <v>0</v>
      </c>
      <c r="U53" s="28">
        <f t="shared" si="9"/>
        <v>0</v>
      </c>
      <c r="V53" s="28" t="s">
        <v>53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58</v>
      </c>
      <c r="O54" s="28">
        <f>COUNTIF(C50:C69,"도")</f>
        <v>0</v>
      </c>
      <c r="P54" s="28" t="s">
        <v>53</v>
      </c>
      <c r="Q54" s="28">
        <f>SUMIF(C50:C69,"도",E50:E69)</f>
        <v>0</v>
      </c>
      <c r="R54" s="28">
        <f>COUNTIF(X50:X69,"도국")</f>
        <v>0</v>
      </c>
      <c r="S54" s="28" t="s">
        <v>53</v>
      </c>
      <c r="T54" s="28">
        <f>SUMIF(X50:X69,"도국",E50:E69)</f>
        <v>0</v>
      </c>
      <c r="U54" s="28">
        <f t="shared" si="9"/>
        <v>0</v>
      </c>
      <c r="V54" s="28" t="s">
        <v>53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59</v>
      </c>
      <c r="O55" s="28">
        <f>COUNTIF(C50:C69,"천")</f>
        <v>0</v>
      </c>
      <c r="P55" s="28" t="s">
        <v>53</v>
      </c>
      <c r="Q55" s="28">
        <f>SUMIF(C50:C69,"천",E50:E69)</f>
        <v>0</v>
      </c>
      <c r="R55" s="28">
        <f>COUNTIF(X50:X69,"천국")</f>
        <v>0</v>
      </c>
      <c r="S55" s="28" t="s">
        <v>53</v>
      </c>
      <c r="T55" s="28">
        <f>SUMIF(X50:X69,"천국",E50:E69)</f>
        <v>0</v>
      </c>
      <c r="U55" s="28">
        <f t="shared" si="9"/>
        <v>0</v>
      </c>
      <c r="V55" s="28" t="s">
        <v>53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60</v>
      </c>
      <c r="O56" s="28">
        <f>COUNTIF(C50:C69,"구")</f>
        <v>0</v>
      </c>
      <c r="P56" s="28" t="s">
        <v>53</v>
      </c>
      <c r="Q56" s="28">
        <f>SUMIF(C50:C69,"구",E50:E69)</f>
        <v>0</v>
      </c>
      <c r="R56" s="28">
        <f>COUNTIF(X50:X69,"구국")</f>
        <v>0</v>
      </c>
      <c r="S56" s="28" t="s">
        <v>53</v>
      </c>
      <c r="T56" s="28">
        <f>SUMIF(X50:X69,"구국",E50:E69)</f>
        <v>0</v>
      </c>
      <c r="U56" s="28">
        <f t="shared" si="9"/>
        <v>0</v>
      </c>
      <c r="V56" s="28" t="s">
        <v>53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61</v>
      </c>
      <c r="O57" s="28">
        <f>COUNTIF(C50:C69,"제")</f>
        <v>0</v>
      </c>
      <c r="P57" s="28" t="s">
        <v>53</v>
      </c>
      <c r="Q57" s="28">
        <f>SUMIF(C50:C69,"제",E50:E69)</f>
        <v>0</v>
      </c>
      <c r="R57" s="28">
        <f>COUNTIF(X50:X69,"제국")</f>
        <v>0</v>
      </c>
      <c r="S57" s="28" t="s">
        <v>53</v>
      </c>
      <c r="T57" s="28">
        <f>SUMIF(X50:X69,"제국",E50:E69)</f>
        <v>0</v>
      </c>
      <c r="U57" s="28">
        <f t="shared" si="9"/>
        <v>0</v>
      </c>
      <c r="V57" s="28" t="s">
        <v>53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62</v>
      </c>
      <c r="O58" s="28">
        <f>COUNTIF(C50:C69,"유")</f>
        <v>0</v>
      </c>
      <c r="P58" s="28" t="s">
        <v>53</v>
      </c>
      <c r="Q58" s="28">
        <f>SUMIF(C50:C69,"유",E50:E69)</f>
        <v>0</v>
      </c>
      <c r="R58" s="28">
        <f>COUNTIF(X50:X69,"유국")</f>
        <v>0</v>
      </c>
      <c r="S58" s="28" t="s">
        <v>53</v>
      </c>
      <c r="T58" s="28">
        <f>SUMIF(X50:X69,"유국",E50:E69)</f>
        <v>0</v>
      </c>
      <c r="U58" s="28">
        <f t="shared" si="9"/>
        <v>0</v>
      </c>
      <c r="V58" s="28" t="s">
        <v>53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63</v>
      </c>
      <c r="O59" s="28">
        <f>COUNTIF(C50:C69,"과")</f>
        <v>0</v>
      </c>
      <c r="P59" s="28" t="s">
        <v>53</v>
      </c>
      <c r="Q59" s="28">
        <f>SUMIF(C50:C69,"과",E50:E69)</f>
        <v>0</v>
      </c>
      <c r="R59" s="28">
        <f>COUNTIF(X50:X69,"과국")</f>
        <v>0</v>
      </c>
      <c r="S59" s="28" t="s">
        <v>53</v>
      </c>
      <c r="T59" s="28">
        <f>SUMIF(X50:X69,"과국",E50:E69)</f>
        <v>0</v>
      </c>
      <c r="U59" s="28">
        <f t="shared" si="9"/>
        <v>0</v>
      </c>
      <c r="V59" s="28" t="s">
        <v>53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64</v>
      </c>
      <c r="O60" s="28">
        <f>COUNTIF(C50:C69,"묘")</f>
        <v>0</v>
      </c>
      <c r="P60" s="28" t="s">
        <v>53</v>
      </c>
      <c r="Q60" s="28">
        <f>SUMIF(C50:C69,"묘",E50:E69)</f>
        <v>0</v>
      </c>
      <c r="R60" s="28">
        <f>COUNTIF(X50:X69,"묘국")</f>
        <v>0</v>
      </c>
      <c r="S60" s="28" t="s">
        <v>53</v>
      </c>
      <c r="T60" s="28">
        <f>SUMIF(X50:X69,"묘국",E50:E69)</f>
        <v>0</v>
      </c>
      <c r="U60" s="28">
        <f t="shared" si="9"/>
        <v>0</v>
      </c>
      <c r="V60" s="28" t="s">
        <v>53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65</v>
      </c>
      <c r="O61" s="28">
        <f>COUNTIF(C50:C69,"목")</f>
        <v>0</v>
      </c>
      <c r="P61" s="28" t="s">
        <v>53</v>
      </c>
      <c r="Q61" s="28">
        <f>SUMIF(C50:C69,"목",E50:E69)</f>
        <v>0</v>
      </c>
      <c r="R61" s="28">
        <f>COUNTIF(X50:X69,"목국")</f>
        <v>0</v>
      </c>
      <c r="S61" s="28" t="s">
        <v>53</v>
      </c>
      <c r="T61" s="28">
        <f>SUMIF(X50:X69,"목국",E50:E69)</f>
        <v>0</v>
      </c>
      <c r="U61" s="28">
        <f t="shared" si="9"/>
        <v>0</v>
      </c>
      <c r="V61" s="28" t="s">
        <v>53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66</v>
      </c>
      <c r="O62" s="28">
        <f>COUNTIF(C50:C69,"잡")</f>
        <v>0</v>
      </c>
      <c r="P62" s="28" t="s">
        <v>53</v>
      </c>
      <c r="Q62" s="28">
        <f>SUMIF(C50:C69,"잡",E50:E69)</f>
        <v>0</v>
      </c>
      <c r="R62" s="28">
        <f>COUNTIF(X50:X69,"잡국")</f>
        <v>0</v>
      </c>
      <c r="S62" s="28" t="s">
        <v>53</v>
      </c>
      <c r="T62" s="28">
        <f>SUMIF(X50:X69,"잡국",E50:E69)</f>
        <v>0</v>
      </c>
      <c r="U62" s="28">
        <f t="shared" si="9"/>
        <v>0</v>
      </c>
      <c r="V62" s="28" t="s">
        <v>53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70</v>
      </c>
      <c r="O63" s="28">
        <f>COUNTIF(C50:C69,"학")</f>
        <v>0</v>
      </c>
      <c r="P63" s="28" t="s">
        <v>53</v>
      </c>
      <c r="Q63" s="28">
        <f>SUMIF(C50:C69,"학",E50:E69)</f>
        <v>0</v>
      </c>
      <c r="R63" s="28">
        <f>COUNTIF(X50:X69,"학국")</f>
        <v>0</v>
      </c>
      <c r="S63" s="28" t="s">
        <v>53</v>
      </c>
      <c r="T63" s="28">
        <f>SUMIF(X50:X69,"학국",E50:E69)</f>
        <v>0</v>
      </c>
      <c r="U63" s="28">
        <f t="shared" si="9"/>
        <v>0</v>
      </c>
      <c r="V63" s="28" t="s">
        <v>53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67</v>
      </c>
      <c r="O64" s="28">
        <f>COUNTIF(C50:C69,"수")</f>
        <v>0</v>
      </c>
      <c r="P64" s="28" t="s">
        <v>53</v>
      </c>
      <c r="Q64" s="28">
        <f>SUMIF(C50:C69,"수",E50:E69)</f>
        <v>0</v>
      </c>
      <c r="R64" s="28">
        <f>COUNTIF(X50:X69,"수국")</f>
        <v>0</v>
      </c>
      <c r="S64" s="28" t="s">
        <v>53</v>
      </c>
      <c r="T64" s="28">
        <f>SUMIF(X50:X69,"수국",E50:E69)</f>
        <v>0</v>
      </c>
      <c r="U64" s="28">
        <f t="shared" si="9"/>
        <v>0</v>
      </c>
      <c r="V64" s="28" t="s">
        <v>53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68</v>
      </c>
      <c r="O65" s="28">
        <f>COUNTIF(C50:C69,"장")</f>
        <v>0</v>
      </c>
      <c r="P65" s="28" t="s">
        <v>53</v>
      </c>
      <c r="Q65" s="28">
        <f>SUMIF(C50:C69,"장",E50:E69)</f>
        <v>0</v>
      </c>
      <c r="R65" s="28">
        <f>COUNTIF(X50:X69,"장국")</f>
        <v>0</v>
      </c>
      <c r="S65" s="28" t="s">
        <v>53</v>
      </c>
      <c r="T65" s="28">
        <f>SUMIF(X50:X69,"장국",E50:E69)</f>
        <v>0</v>
      </c>
      <c r="U65" s="28">
        <f t="shared" si="9"/>
        <v>0</v>
      </c>
      <c r="V65" s="28" t="s">
        <v>53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71</v>
      </c>
      <c r="O69" s="28">
        <f>COUNTIF(C50:C69," ")</f>
        <v>0</v>
      </c>
      <c r="P69" s="28" t="s">
        <v>53</v>
      </c>
      <c r="Q69" s="28">
        <f>SUMIF(C50:C69," ",E50:E69)</f>
        <v>0</v>
      </c>
      <c r="R69" s="28"/>
      <c r="S69" s="28" t="s">
        <v>53</v>
      </c>
      <c r="T69" s="28"/>
      <c r="U69" s="28">
        <f>O69</f>
        <v>0</v>
      </c>
      <c r="V69" s="28" t="s">
        <v>53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86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52</v>
      </c>
      <c r="O70" s="28">
        <f>SUM(O50:O69)</f>
        <v>0</v>
      </c>
      <c r="P70" s="28" t="s">
        <v>53</v>
      </c>
      <c r="Q70" s="28">
        <f>SUM(Q50:Q69)</f>
        <v>0</v>
      </c>
      <c r="R70" s="28">
        <f>SUM(R50:R69)</f>
        <v>0</v>
      </c>
      <c r="S70" s="28" t="s">
        <v>53</v>
      </c>
      <c r="T70" s="28">
        <f>SUM(T50:T69)</f>
        <v>0</v>
      </c>
      <c r="U70" s="28">
        <f>SUM(U50:U69)</f>
        <v>0</v>
      </c>
      <c r="V70" s="28" t="s">
        <v>53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54</v>
      </c>
      <c r="O71" s="28">
        <f>COUNTIF(C71:C90,"전")</f>
        <v>0</v>
      </c>
      <c r="P71" s="28" t="s">
        <v>53</v>
      </c>
      <c r="Q71" s="28">
        <f>SUMIF(C71:C90,"전",E71:E90)</f>
        <v>0</v>
      </c>
      <c r="R71" s="28">
        <f>COUNTIF(X71:X90,"전국")</f>
        <v>0</v>
      </c>
      <c r="S71" s="28" t="s">
        <v>53</v>
      </c>
      <c r="T71" s="28">
        <f>SUMIF(X71:X90,"전국",E71:E90)</f>
        <v>0</v>
      </c>
      <c r="U71" s="28">
        <f t="shared" ref="U71:U86" si="13">O71-R71</f>
        <v>0</v>
      </c>
      <c r="V71" s="28" t="s">
        <v>53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55</v>
      </c>
      <c r="O72" s="28">
        <f>COUNTIF(C71:C90,"답")</f>
        <v>0</v>
      </c>
      <c r="P72" s="28" t="s">
        <v>53</v>
      </c>
      <c r="Q72" s="28">
        <f>SUMIF(C71:C90,"답",E71:E90)</f>
        <v>0</v>
      </c>
      <c r="R72" s="28">
        <f>COUNTIF(X71:X90,"답국")</f>
        <v>0</v>
      </c>
      <c r="S72" s="28" t="s">
        <v>53</v>
      </c>
      <c r="T72" s="28">
        <f>SUMIF(X71:X90,"답국",E71:E90)</f>
        <v>0</v>
      </c>
      <c r="U72" s="28">
        <f t="shared" si="13"/>
        <v>0</v>
      </c>
      <c r="V72" s="28" t="s">
        <v>53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56</v>
      </c>
      <c r="O73" s="28">
        <f>COUNTIF(C71:C90,"임")</f>
        <v>0</v>
      </c>
      <c r="P73" s="28" t="s">
        <v>53</v>
      </c>
      <c r="Q73" s="28">
        <f>SUMIF(C71:C90,"임",E71:E90)</f>
        <v>0</v>
      </c>
      <c r="R73" s="28">
        <f>COUNTIF(X71:X90,"임국")</f>
        <v>0</v>
      </c>
      <c r="S73" s="28" t="s">
        <v>53</v>
      </c>
      <c r="T73" s="28">
        <f>SUMIF(X71:X90,"임국",E71:E90)</f>
        <v>0</v>
      </c>
      <c r="U73" s="28">
        <f t="shared" si="13"/>
        <v>0</v>
      </c>
      <c r="V73" s="28" t="s">
        <v>53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57</v>
      </c>
      <c r="O74" s="28">
        <f>COUNTIF(C71:C90,"대")</f>
        <v>0</v>
      </c>
      <c r="P74" s="28" t="s">
        <v>53</v>
      </c>
      <c r="Q74" s="28">
        <f>SUMIF(C71:C90,"대",E71:E90)</f>
        <v>0</v>
      </c>
      <c r="R74" s="28">
        <f>COUNTIF(X71:X90,"대국")</f>
        <v>0</v>
      </c>
      <c r="S74" s="28" t="s">
        <v>53</v>
      </c>
      <c r="T74" s="28">
        <f>SUMIF(X71:X90,"대국",E71:E90)</f>
        <v>0</v>
      </c>
      <c r="U74" s="28">
        <f t="shared" si="13"/>
        <v>0</v>
      </c>
      <c r="V74" s="28" t="s">
        <v>53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58</v>
      </c>
      <c r="O75" s="28">
        <f>COUNTIF(C71:C90,"도")</f>
        <v>0</v>
      </c>
      <c r="P75" s="28" t="s">
        <v>53</v>
      </c>
      <c r="Q75" s="28">
        <f>SUMIF(C71:C90,"도",E71:E90)</f>
        <v>0</v>
      </c>
      <c r="R75" s="28">
        <f>COUNTIF(X71:X90,"도국")</f>
        <v>0</v>
      </c>
      <c r="S75" s="28" t="s">
        <v>53</v>
      </c>
      <c r="T75" s="28">
        <f>SUMIF(X71:X90,"도국",E71:E90)</f>
        <v>0</v>
      </c>
      <c r="U75" s="28">
        <f t="shared" si="13"/>
        <v>0</v>
      </c>
      <c r="V75" s="28" t="s">
        <v>53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59</v>
      </c>
      <c r="O76" s="28">
        <f>COUNTIF(C71:C90,"천")</f>
        <v>0</v>
      </c>
      <c r="P76" s="28" t="s">
        <v>53</v>
      </c>
      <c r="Q76" s="28">
        <f>SUMIF(C71:C90,"천",E71:E90)</f>
        <v>0</v>
      </c>
      <c r="R76" s="28">
        <f>COUNTIF(X71:X90,"천국")</f>
        <v>0</v>
      </c>
      <c r="S76" s="28" t="s">
        <v>53</v>
      </c>
      <c r="T76" s="28">
        <f>SUMIF(X71:X90,"천국",E71:E90)</f>
        <v>0</v>
      </c>
      <c r="U76" s="28">
        <f t="shared" si="13"/>
        <v>0</v>
      </c>
      <c r="V76" s="28" t="s">
        <v>53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60</v>
      </c>
      <c r="O77" s="28">
        <f>COUNTIF(C71:C90,"구")</f>
        <v>0</v>
      </c>
      <c r="P77" s="28" t="s">
        <v>53</v>
      </c>
      <c r="Q77" s="28">
        <f>SUMIF(C71:C90,"구",E71:E90)</f>
        <v>0</v>
      </c>
      <c r="R77" s="28">
        <f>COUNTIF(X71:X90,"구국")</f>
        <v>0</v>
      </c>
      <c r="S77" s="28" t="s">
        <v>53</v>
      </c>
      <c r="T77" s="28">
        <f>SUMIF(X71:X90,"구국",E71:E90)</f>
        <v>0</v>
      </c>
      <c r="U77" s="28">
        <f t="shared" si="13"/>
        <v>0</v>
      </c>
      <c r="V77" s="28" t="s">
        <v>53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61</v>
      </c>
      <c r="O78" s="28">
        <f>COUNTIF(C71:C90,"제")</f>
        <v>0</v>
      </c>
      <c r="P78" s="28" t="s">
        <v>53</v>
      </c>
      <c r="Q78" s="28">
        <f>SUMIF(C71:C90,"제",E71:E90)</f>
        <v>0</v>
      </c>
      <c r="R78" s="28">
        <f>COUNTIF(X71:X90,"제국")</f>
        <v>0</v>
      </c>
      <c r="S78" s="28" t="s">
        <v>53</v>
      </c>
      <c r="T78" s="28">
        <f>SUMIF(X71:X90,"제국",E71:E90)</f>
        <v>0</v>
      </c>
      <c r="U78" s="28">
        <f t="shared" si="13"/>
        <v>0</v>
      </c>
      <c r="V78" s="28" t="s">
        <v>53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62</v>
      </c>
      <c r="O79" s="28">
        <f>COUNTIF(C71:C90,"유")</f>
        <v>0</v>
      </c>
      <c r="P79" s="28" t="s">
        <v>53</v>
      </c>
      <c r="Q79" s="28">
        <f>SUMIF(C71:C90,"유",E71:E90)</f>
        <v>0</v>
      </c>
      <c r="R79" s="28">
        <f>COUNTIF(X71:X90,"유국")</f>
        <v>0</v>
      </c>
      <c r="S79" s="28" t="s">
        <v>53</v>
      </c>
      <c r="T79" s="28">
        <f>SUMIF(X71:X90,"유국",E71:E90)</f>
        <v>0</v>
      </c>
      <c r="U79" s="28">
        <f t="shared" si="13"/>
        <v>0</v>
      </c>
      <c r="V79" s="28" t="s">
        <v>53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63</v>
      </c>
      <c r="O80" s="28">
        <f>COUNTIF(C71:C90,"과")</f>
        <v>0</v>
      </c>
      <c r="P80" s="28" t="s">
        <v>53</v>
      </c>
      <c r="Q80" s="28">
        <f>SUMIF(C71:C90,"과",E71:E90)</f>
        <v>0</v>
      </c>
      <c r="R80" s="28">
        <f>COUNTIF(X71:X90,"과국")</f>
        <v>0</v>
      </c>
      <c r="S80" s="28" t="s">
        <v>53</v>
      </c>
      <c r="T80" s="28">
        <f>SUMIF(X71:X90,"과국",E71:E90)</f>
        <v>0</v>
      </c>
      <c r="U80" s="28">
        <f t="shared" si="13"/>
        <v>0</v>
      </c>
      <c r="V80" s="28" t="s">
        <v>53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64</v>
      </c>
      <c r="O81" s="28">
        <f>COUNTIF(C71:C90,"묘")</f>
        <v>0</v>
      </c>
      <c r="P81" s="28" t="s">
        <v>53</v>
      </c>
      <c r="Q81" s="28">
        <f>SUMIF(C71:C90,"묘",E71:E90)</f>
        <v>0</v>
      </c>
      <c r="R81" s="28">
        <f>COUNTIF(X71:X90,"묘국")</f>
        <v>0</v>
      </c>
      <c r="S81" s="28" t="s">
        <v>53</v>
      </c>
      <c r="T81" s="28">
        <f>SUMIF(X71:X90,"묘국",E71:E90)</f>
        <v>0</v>
      </c>
      <c r="U81" s="28">
        <f t="shared" si="13"/>
        <v>0</v>
      </c>
      <c r="V81" s="28" t="s">
        <v>53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65</v>
      </c>
      <c r="O82" s="28">
        <f>COUNTIF(C71:C90,"목")</f>
        <v>0</v>
      </c>
      <c r="P82" s="28" t="s">
        <v>53</v>
      </c>
      <c r="Q82" s="28">
        <f>SUMIF(C71:C90,"목",E71:E90)</f>
        <v>0</v>
      </c>
      <c r="R82" s="28">
        <f>COUNTIF(X71:X90,"목국")</f>
        <v>0</v>
      </c>
      <c r="S82" s="28" t="s">
        <v>53</v>
      </c>
      <c r="T82" s="28">
        <f>SUMIF(X71:X90,"목국",E71:E90)</f>
        <v>0</v>
      </c>
      <c r="U82" s="28">
        <f t="shared" si="13"/>
        <v>0</v>
      </c>
      <c r="V82" s="28" t="s">
        <v>53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66</v>
      </c>
      <c r="O83" s="28">
        <f>COUNTIF(C71:C90,"잡")</f>
        <v>0</v>
      </c>
      <c r="P83" s="28" t="s">
        <v>53</v>
      </c>
      <c r="Q83" s="28">
        <f>SUMIF(C71:C90,"잡",E71:E90)</f>
        <v>0</v>
      </c>
      <c r="R83" s="28">
        <f>COUNTIF(X71:X90,"잡국")</f>
        <v>0</v>
      </c>
      <c r="S83" s="28" t="s">
        <v>53</v>
      </c>
      <c r="T83" s="28">
        <f>SUMIF(X71:X90,"잡국",E71:E90)</f>
        <v>0</v>
      </c>
      <c r="U83" s="28">
        <f t="shared" si="13"/>
        <v>0</v>
      </c>
      <c r="V83" s="28" t="s">
        <v>53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70</v>
      </c>
      <c r="O84" s="28">
        <f>COUNTIF(C71:C90,"학")</f>
        <v>0</v>
      </c>
      <c r="P84" s="28" t="s">
        <v>53</v>
      </c>
      <c r="Q84" s="28">
        <f>SUMIF(C71:C90,"학",E71:E90)</f>
        <v>0</v>
      </c>
      <c r="R84" s="28">
        <f>COUNTIF(X71:X90,"학국")</f>
        <v>0</v>
      </c>
      <c r="S84" s="28" t="s">
        <v>53</v>
      </c>
      <c r="T84" s="28">
        <f>SUMIF(X71:X90,"학국",E71:E90)</f>
        <v>0</v>
      </c>
      <c r="U84" s="28">
        <f t="shared" si="13"/>
        <v>0</v>
      </c>
      <c r="V84" s="28" t="s">
        <v>53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67</v>
      </c>
      <c r="O85" s="28">
        <f>COUNTIF(C71:C90,"수")</f>
        <v>0</v>
      </c>
      <c r="P85" s="28" t="s">
        <v>53</v>
      </c>
      <c r="Q85" s="28">
        <f>SUMIF(C71:C90,"수",E71:E90)</f>
        <v>0</v>
      </c>
      <c r="R85" s="28">
        <f>COUNTIF(X71:X90,"수국")</f>
        <v>0</v>
      </c>
      <c r="S85" s="28" t="s">
        <v>53</v>
      </c>
      <c r="T85" s="28">
        <f>SUMIF(X71:X90,"수국",E71:E90)</f>
        <v>0</v>
      </c>
      <c r="U85" s="28">
        <f t="shared" si="13"/>
        <v>0</v>
      </c>
      <c r="V85" s="28" t="s">
        <v>53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68</v>
      </c>
      <c r="O86" s="28">
        <f>COUNTIF(C71:C90,"장")</f>
        <v>0</v>
      </c>
      <c r="P86" s="28" t="s">
        <v>53</v>
      </c>
      <c r="Q86" s="28">
        <f>SUMIF(C71:C90,"장",E71:E90)</f>
        <v>0</v>
      </c>
      <c r="R86" s="28">
        <f>COUNTIF(X71:X90,"장국")</f>
        <v>0</v>
      </c>
      <c r="S86" s="28" t="s">
        <v>53</v>
      </c>
      <c r="T86" s="28">
        <f>SUMIF(X71:X90,"장국",E71:E90)</f>
        <v>0</v>
      </c>
      <c r="U86" s="28">
        <f t="shared" si="13"/>
        <v>0</v>
      </c>
      <c r="V86" s="28" t="s">
        <v>53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71</v>
      </c>
      <c r="O90" s="28">
        <f>COUNTIF(C71:C90," ")</f>
        <v>0</v>
      </c>
      <c r="P90" s="28" t="s">
        <v>53</v>
      </c>
      <c r="Q90" s="28">
        <f>SUMIF(C71:C90," ",E71:E90)</f>
        <v>0</v>
      </c>
      <c r="R90" s="28"/>
      <c r="S90" s="28" t="s">
        <v>53</v>
      </c>
      <c r="T90" s="28"/>
      <c r="U90" s="28">
        <f>O90</f>
        <v>0</v>
      </c>
      <c r="V90" s="28" t="s">
        <v>53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86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52</v>
      </c>
      <c r="O91" s="28">
        <f>SUM(O71:O90)</f>
        <v>0</v>
      </c>
      <c r="P91" s="28" t="s">
        <v>53</v>
      </c>
      <c r="Q91" s="28">
        <f>SUM(Q71:Q90)</f>
        <v>0</v>
      </c>
      <c r="R91" s="28">
        <f>SUM(R71:R90)</f>
        <v>0</v>
      </c>
      <c r="S91" s="28" t="s">
        <v>53</v>
      </c>
      <c r="T91" s="28">
        <f>SUM(T71:T90)</f>
        <v>0</v>
      </c>
      <c r="U91" s="28">
        <f>SUM(U71:U90)</f>
        <v>0</v>
      </c>
      <c r="V91" s="28" t="s">
        <v>53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54</v>
      </c>
      <c r="O92" s="28">
        <f>COUNTIF(C92:C111,"전")</f>
        <v>0</v>
      </c>
      <c r="P92" s="28" t="s">
        <v>53</v>
      </c>
      <c r="Q92" s="28">
        <f>SUMIF(C92:C111,"전",E92:E111)</f>
        <v>0</v>
      </c>
      <c r="R92" s="28">
        <f>COUNTIF(X92:X111,"전국")</f>
        <v>0</v>
      </c>
      <c r="S92" s="28" t="s">
        <v>53</v>
      </c>
      <c r="T92" s="28">
        <f>SUMIF(X92:X111,"전국",E92:E111)</f>
        <v>0</v>
      </c>
      <c r="U92" s="28">
        <f t="shared" ref="U92:U107" si="19">O92-R92</f>
        <v>0</v>
      </c>
      <c r="V92" s="28" t="s">
        <v>53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55</v>
      </c>
      <c r="O93" s="28">
        <f>COUNTIF(C92:C111,"답")</f>
        <v>0</v>
      </c>
      <c r="P93" s="28" t="s">
        <v>53</v>
      </c>
      <c r="Q93" s="28">
        <f>SUMIF(C92:C111,"답",E92:E111)</f>
        <v>0</v>
      </c>
      <c r="R93" s="28">
        <f>COUNTIF(X92:X111,"답국")</f>
        <v>0</v>
      </c>
      <c r="S93" s="28" t="s">
        <v>53</v>
      </c>
      <c r="T93" s="28">
        <f>SUMIF(X92:X111,"답국",E92:E111)</f>
        <v>0</v>
      </c>
      <c r="U93" s="28">
        <f t="shared" si="19"/>
        <v>0</v>
      </c>
      <c r="V93" s="28" t="s">
        <v>53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56</v>
      </c>
      <c r="O94" s="28">
        <f>COUNTIF(C92:C111,"임")</f>
        <v>0</v>
      </c>
      <c r="P94" s="28" t="s">
        <v>53</v>
      </c>
      <c r="Q94" s="28">
        <f>SUMIF(C92:C111,"임",E92:E111)</f>
        <v>0</v>
      </c>
      <c r="R94" s="28">
        <f>COUNTIF(X92:X111,"임국")</f>
        <v>0</v>
      </c>
      <c r="S94" s="28" t="s">
        <v>53</v>
      </c>
      <c r="T94" s="28">
        <f>SUMIF(X92:X111,"임국",E92:E111)</f>
        <v>0</v>
      </c>
      <c r="U94" s="28">
        <f t="shared" si="19"/>
        <v>0</v>
      </c>
      <c r="V94" s="28" t="s">
        <v>53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57</v>
      </c>
      <c r="O95" s="28">
        <f>COUNTIF(C92:C111,"대")</f>
        <v>0</v>
      </c>
      <c r="P95" s="28" t="s">
        <v>53</v>
      </c>
      <c r="Q95" s="28">
        <f>SUMIF(C92:C111,"대",E92:E111)</f>
        <v>0</v>
      </c>
      <c r="R95" s="28">
        <f>COUNTIF(X92:X111,"대국")</f>
        <v>0</v>
      </c>
      <c r="S95" s="28" t="s">
        <v>53</v>
      </c>
      <c r="T95" s="28">
        <f>SUMIF(X92:X111,"대국",E92:E111)</f>
        <v>0</v>
      </c>
      <c r="U95" s="28">
        <f t="shared" si="19"/>
        <v>0</v>
      </c>
      <c r="V95" s="28" t="s">
        <v>53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58</v>
      </c>
      <c r="O96" s="28">
        <f>COUNTIF(C92:C111,"도")</f>
        <v>0</v>
      </c>
      <c r="P96" s="28" t="s">
        <v>53</v>
      </c>
      <c r="Q96" s="28">
        <f>SUMIF(C92:C111,"도",E92:E111)</f>
        <v>0</v>
      </c>
      <c r="R96" s="28">
        <f>COUNTIF(X92:X111,"도국")</f>
        <v>0</v>
      </c>
      <c r="S96" s="28" t="s">
        <v>53</v>
      </c>
      <c r="T96" s="28">
        <f>SUMIF(X92:X111,"도국",E92:E111)</f>
        <v>0</v>
      </c>
      <c r="U96" s="28">
        <f t="shared" si="19"/>
        <v>0</v>
      </c>
      <c r="V96" s="28" t="s">
        <v>53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59</v>
      </c>
      <c r="O97" s="28">
        <f>COUNTIF(C92:C111,"천")</f>
        <v>0</v>
      </c>
      <c r="P97" s="28" t="s">
        <v>53</v>
      </c>
      <c r="Q97" s="28">
        <f>SUMIF(C92:C111,"천",E92:E111)</f>
        <v>0</v>
      </c>
      <c r="R97" s="28">
        <f>COUNTIF(X92:X111,"천국")</f>
        <v>0</v>
      </c>
      <c r="S97" s="28" t="s">
        <v>53</v>
      </c>
      <c r="T97" s="28">
        <f>SUMIF(X92:X111,"천국",E92:E111)</f>
        <v>0</v>
      </c>
      <c r="U97" s="28">
        <f t="shared" si="19"/>
        <v>0</v>
      </c>
      <c r="V97" s="28" t="s">
        <v>53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60</v>
      </c>
      <c r="O98" s="28">
        <f>COUNTIF(C92:C111,"구")</f>
        <v>0</v>
      </c>
      <c r="P98" s="28" t="s">
        <v>53</v>
      </c>
      <c r="Q98" s="28">
        <f>SUMIF(C92:C111,"구",E92:E111)</f>
        <v>0</v>
      </c>
      <c r="R98" s="28">
        <f>COUNTIF(X92:X111,"구국")</f>
        <v>0</v>
      </c>
      <c r="S98" s="28" t="s">
        <v>53</v>
      </c>
      <c r="T98" s="28">
        <f>SUMIF(X92:X111,"구국",E92:E111)</f>
        <v>0</v>
      </c>
      <c r="U98" s="28">
        <f t="shared" si="19"/>
        <v>0</v>
      </c>
      <c r="V98" s="28" t="s">
        <v>53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61</v>
      </c>
      <c r="O99" s="28">
        <f>COUNTIF(C92:C111,"제")</f>
        <v>0</v>
      </c>
      <c r="P99" s="28" t="s">
        <v>53</v>
      </c>
      <c r="Q99" s="28">
        <f>SUMIF(C92:C111,"제",E92:E111)</f>
        <v>0</v>
      </c>
      <c r="R99" s="28">
        <f>COUNTIF(X92:X111,"제국")</f>
        <v>0</v>
      </c>
      <c r="S99" s="28" t="s">
        <v>53</v>
      </c>
      <c r="T99" s="28">
        <f>SUMIF(X92:X111,"제국",E92:E111)</f>
        <v>0</v>
      </c>
      <c r="U99" s="28">
        <f t="shared" si="19"/>
        <v>0</v>
      </c>
      <c r="V99" s="28" t="s">
        <v>53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62</v>
      </c>
      <c r="O100" s="28">
        <f>COUNTIF(C92:C111,"유")</f>
        <v>0</v>
      </c>
      <c r="P100" s="28" t="s">
        <v>53</v>
      </c>
      <c r="Q100" s="28">
        <f>SUMIF(C92:C111,"유",E92:E111)</f>
        <v>0</v>
      </c>
      <c r="R100" s="28">
        <f>COUNTIF(X92:X111,"유국")</f>
        <v>0</v>
      </c>
      <c r="S100" s="28" t="s">
        <v>53</v>
      </c>
      <c r="T100" s="28">
        <f>SUMIF(X92:X111,"유국",E92:E111)</f>
        <v>0</v>
      </c>
      <c r="U100" s="28">
        <f t="shared" si="19"/>
        <v>0</v>
      </c>
      <c r="V100" s="28" t="s">
        <v>53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63</v>
      </c>
      <c r="O101" s="28">
        <f>COUNTIF(C92:C111,"과")</f>
        <v>0</v>
      </c>
      <c r="P101" s="28" t="s">
        <v>53</v>
      </c>
      <c r="Q101" s="28">
        <f>SUMIF(C92:C111,"과",E92:E111)</f>
        <v>0</v>
      </c>
      <c r="R101" s="28">
        <f>COUNTIF(X92:X111,"과국")</f>
        <v>0</v>
      </c>
      <c r="S101" s="28" t="s">
        <v>53</v>
      </c>
      <c r="T101" s="28">
        <f>SUMIF(X92:X111,"과국",E92:E111)</f>
        <v>0</v>
      </c>
      <c r="U101" s="28">
        <f t="shared" si="19"/>
        <v>0</v>
      </c>
      <c r="V101" s="28" t="s">
        <v>53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64</v>
      </c>
      <c r="O102" s="28">
        <f>COUNTIF(C92:C111,"묘")</f>
        <v>0</v>
      </c>
      <c r="P102" s="28" t="s">
        <v>53</v>
      </c>
      <c r="Q102" s="28">
        <f>SUMIF(C92:C111,"묘",E92:E111)</f>
        <v>0</v>
      </c>
      <c r="R102" s="28">
        <f>COUNTIF(X92:X111,"묘국")</f>
        <v>0</v>
      </c>
      <c r="S102" s="28" t="s">
        <v>53</v>
      </c>
      <c r="T102" s="28">
        <f>SUMIF(X92:X111,"묘국",E92:E111)</f>
        <v>0</v>
      </c>
      <c r="U102" s="28">
        <f t="shared" si="19"/>
        <v>0</v>
      </c>
      <c r="V102" s="28" t="s">
        <v>53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65</v>
      </c>
      <c r="O103" s="28">
        <f>COUNTIF(C92:C111,"목")</f>
        <v>0</v>
      </c>
      <c r="P103" s="28" t="s">
        <v>53</v>
      </c>
      <c r="Q103" s="28">
        <f>SUMIF(C92:C111,"목",E92:E111)</f>
        <v>0</v>
      </c>
      <c r="R103" s="28">
        <f>COUNTIF(X92:X111,"목국")</f>
        <v>0</v>
      </c>
      <c r="S103" s="28" t="s">
        <v>53</v>
      </c>
      <c r="T103" s="28">
        <f>SUMIF(X92:X111,"목국",E92:E111)</f>
        <v>0</v>
      </c>
      <c r="U103" s="28">
        <f t="shared" si="19"/>
        <v>0</v>
      </c>
      <c r="V103" s="28" t="s">
        <v>53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66</v>
      </c>
      <c r="O104" s="28">
        <f>COUNTIF(C92:C111,"잡")</f>
        <v>0</v>
      </c>
      <c r="P104" s="28" t="s">
        <v>53</v>
      </c>
      <c r="Q104" s="28">
        <f>SUMIF(C92:C111,"잡",E92:E111)</f>
        <v>0</v>
      </c>
      <c r="R104" s="28">
        <f>COUNTIF(X92:X111,"잡국")</f>
        <v>0</v>
      </c>
      <c r="S104" s="28" t="s">
        <v>53</v>
      </c>
      <c r="T104" s="28">
        <f>SUMIF(X92:X111,"잡국",E92:E111)</f>
        <v>0</v>
      </c>
      <c r="U104" s="28">
        <f t="shared" si="19"/>
        <v>0</v>
      </c>
      <c r="V104" s="28" t="s">
        <v>53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70</v>
      </c>
      <c r="O105" s="28">
        <f>COUNTIF(C92:C111,"학")</f>
        <v>0</v>
      </c>
      <c r="P105" s="28" t="s">
        <v>53</v>
      </c>
      <c r="Q105" s="28">
        <f>SUMIF(C92:C111,"학",E92:E111)</f>
        <v>0</v>
      </c>
      <c r="R105" s="28">
        <f>COUNTIF(X92:X111,"학국")</f>
        <v>0</v>
      </c>
      <c r="S105" s="28" t="s">
        <v>53</v>
      </c>
      <c r="T105" s="28">
        <f>SUMIF(X92:X111,"학국",E92:E111)</f>
        <v>0</v>
      </c>
      <c r="U105" s="28">
        <f t="shared" si="19"/>
        <v>0</v>
      </c>
      <c r="V105" s="28" t="s">
        <v>53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67</v>
      </c>
      <c r="O106" s="28">
        <f>COUNTIF(C92:C111,"수")</f>
        <v>0</v>
      </c>
      <c r="P106" s="28" t="s">
        <v>53</v>
      </c>
      <c r="Q106" s="28">
        <f>SUMIF(C92:C111,"수",E92:E111)</f>
        <v>0</v>
      </c>
      <c r="R106" s="28">
        <f>COUNTIF(X92:X111,"수국")</f>
        <v>0</v>
      </c>
      <c r="S106" s="28" t="s">
        <v>53</v>
      </c>
      <c r="T106" s="28">
        <f>SUMIF(X92:X111,"수국",E92:E111)</f>
        <v>0</v>
      </c>
      <c r="U106" s="28">
        <f t="shared" si="19"/>
        <v>0</v>
      </c>
      <c r="V106" s="28" t="s">
        <v>53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68</v>
      </c>
      <c r="O107" s="28">
        <f>COUNTIF(C92:C111,"장")</f>
        <v>0</v>
      </c>
      <c r="P107" s="28" t="s">
        <v>53</v>
      </c>
      <c r="Q107" s="28">
        <f>SUMIF(C92:C111,"장",E92:E111)</f>
        <v>0</v>
      </c>
      <c r="R107" s="28">
        <f>COUNTIF(X92:X111,"장국")</f>
        <v>0</v>
      </c>
      <c r="S107" s="28" t="s">
        <v>53</v>
      </c>
      <c r="T107" s="28">
        <f>SUMIF(X92:X111,"장국",E92:E111)</f>
        <v>0</v>
      </c>
      <c r="U107" s="28">
        <f t="shared" si="19"/>
        <v>0</v>
      </c>
      <c r="V107" s="28" t="s">
        <v>53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71</v>
      </c>
      <c r="O111" s="28">
        <f>COUNTIF(C92:C111," ")</f>
        <v>0</v>
      </c>
      <c r="P111" s="28" t="s">
        <v>53</v>
      </c>
      <c r="Q111" s="28">
        <f>SUMIF(C92:C111," ",E92:E111)</f>
        <v>0</v>
      </c>
      <c r="R111" s="28"/>
      <c r="S111" s="28" t="s">
        <v>53</v>
      </c>
      <c r="T111" s="28"/>
      <c r="U111" s="28">
        <f>O111</f>
        <v>0</v>
      </c>
      <c r="V111" s="28" t="s">
        <v>53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86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52</v>
      </c>
      <c r="O112" s="28">
        <f>SUM(O92:O111)</f>
        <v>0</v>
      </c>
      <c r="P112" s="28" t="s">
        <v>53</v>
      </c>
      <c r="Q112" s="28">
        <f>SUM(Q92:Q111)</f>
        <v>0</v>
      </c>
      <c r="R112" s="28">
        <f>SUM(R92:R111)</f>
        <v>0</v>
      </c>
      <c r="S112" s="28" t="s">
        <v>53</v>
      </c>
      <c r="T112" s="28">
        <f>SUM(T92:T111)</f>
        <v>0</v>
      </c>
      <c r="U112" s="28">
        <f>SUM(U92:U111)</f>
        <v>0</v>
      </c>
      <c r="V112" s="28" t="s">
        <v>53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54</v>
      </c>
      <c r="O113" s="28">
        <f>COUNTIF(C113:C132,"전")</f>
        <v>0</v>
      </c>
      <c r="P113" s="28" t="s">
        <v>53</v>
      </c>
      <c r="Q113" s="28">
        <f>SUMIF(C113:C132,"전",E113:E132)</f>
        <v>0</v>
      </c>
      <c r="R113" s="28">
        <f>COUNTIF(X113:X132,"전국")</f>
        <v>0</v>
      </c>
      <c r="S113" s="28" t="s">
        <v>53</v>
      </c>
      <c r="T113" s="28">
        <f>SUMIF(X113:X132,"전국",E113:E132)</f>
        <v>0</v>
      </c>
      <c r="U113" s="28">
        <f t="shared" ref="U113:U128" si="24">O113-R113</f>
        <v>0</v>
      </c>
      <c r="V113" s="28" t="s">
        <v>53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55</v>
      </c>
      <c r="O114" s="28">
        <f>COUNTIF(C113:C132,"답")</f>
        <v>0</v>
      </c>
      <c r="P114" s="28" t="s">
        <v>53</v>
      </c>
      <c r="Q114" s="28">
        <f>SUMIF(C113:C132,"답",E113:E132)</f>
        <v>0</v>
      </c>
      <c r="R114" s="28">
        <f>COUNTIF(X113:X132,"답국")</f>
        <v>0</v>
      </c>
      <c r="S114" s="28" t="s">
        <v>53</v>
      </c>
      <c r="T114" s="28">
        <f>SUMIF(X113:X132,"답국",E113:E132)</f>
        <v>0</v>
      </c>
      <c r="U114" s="28">
        <f t="shared" si="24"/>
        <v>0</v>
      </c>
      <c r="V114" s="28" t="s">
        <v>53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56</v>
      </c>
      <c r="O115" s="28">
        <f>COUNTIF(C113:C132,"임")</f>
        <v>0</v>
      </c>
      <c r="P115" s="28" t="s">
        <v>53</v>
      </c>
      <c r="Q115" s="28">
        <f>SUMIF(C113:C132,"임",E113:E132)</f>
        <v>0</v>
      </c>
      <c r="R115" s="28">
        <f>COUNTIF(X113:X132,"임국")</f>
        <v>0</v>
      </c>
      <c r="S115" s="28" t="s">
        <v>53</v>
      </c>
      <c r="T115" s="28">
        <f>SUMIF(X113:X132,"임국",E113:E132)</f>
        <v>0</v>
      </c>
      <c r="U115" s="28">
        <f t="shared" si="24"/>
        <v>0</v>
      </c>
      <c r="V115" s="28" t="s">
        <v>53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57</v>
      </c>
      <c r="O116" s="28">
        <f>COUNTIF(C113:C132,"대")</f>
        <v>0</v>
      </c>
      <c r="P116" s="28" t="s">
        <v>53</v>
      </c>
      <c r="Q116" s="28">
        <f>SUMIF(C113:C132,"대",E113:E132)</f>
        <v>0</v>
      </c>
      <c r="R116" s="28">
        <f>COUNTIF(X113:X132,"대국")</f>
        <v>0</v>
      </c>
      <c r="S116" s="28" t="s">
        <v>53</v>
      </c>
      <c r="T116" s="28">
        <f>SUMIF(X113:X132,"대국",E113:E132)</f>
        <v>0</v>
      </c>
      <c r="U116" s="28">
        <f t="shared" si="24"/>
        <v>0</v>
      </c>
      <c r="V116" s="28" t="s">
        <v>53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58</v>
      </c>
      <c r="O117" s="28">
        <f>COUNTIF(C113:C132,"도")</f>
        <v>0</v>
      </c>
      <c r="P117" s="28" t="s">
        <v>53</v>
      </c>
      <c r="Q117" s="28">
        <f>SUMIF(C113:C132,"도",E113:E132)</f>
        <v>0</v>
      </c>
      <c r="R117" s="28">
        <f>COUNTIF(X113:X132,"도국")</f>
        <v>0</v>
      </c>
      <c r="S117" s="28" t="s">
        <v>53</v>
      </c>
      <c r="T117" s="28">
        <f>SUMIF(X113:X132,"도국",E113:E132)</f>
        <v>0</v>
      </c>
      <c r="U117" s="28">
        <f t="shared" si="24"/>
        <v>0</v>
      </c>
      <c r="V117" s="28" t="s">
        <v>53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59</v>
      </c>
      <c r="O118" s="28">
        <f>COUNTIF(C113:C132,"천")</f>
        <v>0</v>
      </c>
      <c r="P118" s="28" t="s">
        <v>53</v>
      </c>
      <c r="Q118" s="28">
        <f>SUMIF(C113:C132,"천",E113:E132)</f>
        <v>0</v>
      </c>
      <c r="R118" s="28">
        <f>COUNTIF(X113:X132,"천국")</f>
        <v>0</v>
      </c>
      <c r="S118" s="28" t="s">
        <v>53</v>
      </c>
      <c r="T118" s="28">
        <f>SUMIF(X113:X132,"천국",E113:E132)</f>
        <v>0</v>
      </c>
      <c r="U118" s="28">
        <f t="shared" si="24"/>
        <v>0</v>
      </c>
      <c r="V118" s="28" t="s">
        <v>53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60</v>
      </c>
      <c r="O119" s="28">
        <f>COUNTIF(C113:C132,"구")</f>
        <v>0</v>
      </c>
      <c r="P119" s="28" t="s">
        <v>53</v>
      </c>
      <c r="Q119" s="28">
        <f>SUMIF(C113:C132,"구",E113:E132)</f>
        <v>0</v>
      </c>
      <c r="R119" s="28">
        <f>COUNTIF(X113:X132,"구국")</f>
        <v>0</v>
      </c>
      <c r="S119" s="28" t="s">
        <v>53</v>
      </c>
      <c r="T119" s="28">
        <f>SUMIF(X113:X132,"구국",E113:E132)</f>
        <v>0</v>
      </c>
      <c r="U119" s="28">
        <f t="shared" si="24"/>
        <v>0</v>
      </c>
      <c r="V119" s="28" t="s">
        <v>53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61</v>
      </c>
      <c r="O120" s="28">
        <f>COUNTIF(C113:C132,"제")</f>
        <v>0</v>
      </c>
      <c r="P120" s="28" t="s">
        <v>53</v>
      </c>
      <c r="Q120" s="28">
        <f>SUMIF(C113:C132,"제",E113:E132)</f>
        <v>0</v>
      </c>
      <c r="R120" s="28">
        <f>COUNTIF(X113:X132,"제국")</f>
        <v>0</v>
      </c>
      <c r="S120" s="28" t="s">
        <v>53</v>
      </c>
      <c r="T120" s="28">
        <f>SUMIF(X113:X132,"제국",E113:E132)</f>
        <v>0</v>
      </c>
      <c r="U120" s="28">
        <f t="shared" si="24"/>
        <v>0</v>
      </c>
      <c r="V120" s="28" t="s">
        <v>53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62</v>
      </c>
      <c r="O121" s="28">
        <f>COUNTIF(C113:C132,"유")</f>
        <v>0</v>
      </c>
      <c r="P121" s="28" t="s">
        <v>53</v>
      </c>
      <c r="Q121" s="28">
        <f>SUMIF(C113:C132,"유",E113:E132)</f>
        <v>0</v>
      </c>
      <c r="R121" s="28">
        <f>COUNTIF(X113:X132,"유국")</f>
        <v>0</v>
      </c>
      <c r="S121" s="28" t="s">
        <v>53</v>
      </c>
      <c r="T121" s="28">
        <f>SUMIF(X113:X132,"유국",E113:E132)</f>
        <v>0</v>
      </c>
      <c r="U121" s="28">
        <f t="shared" si="24"/>
        <v>0</v>
      </c>
      <c r="V121" s="28" t="s">
        <v>53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63</v>
      </c>
      <c r="O122" s="28">
        <f>COUNTIF(C113:C132,"과")</f>
        <v>0</v>
      </c>
      <c r="P122" s="28" t="s">
        <v>53</v>
      </c>
      <c r="Q122" s="28">
        <f>SUMIF(C113:C132,"과",E113:E132)</f>
        <v>0</v>
      </c>
      <c r="R122" s="28">
        <f>COUNTIF(X113:X132,"과국")</f>
        <v>0</v>
      </c>
      <c r="S122" s="28" t="s">
        <v>53</v>
      </c>
      <c r="T122" s="28">
        <f>SUMIF(X113:X132,"과국",E113:E132)</f>
        <v>0</v>
      </c>
      <c r="U122" s="28">
        <f t="shared" si="24"/>
        <v>0</v>
      </c>
      <c r="V122" s="28" t="s">
        <v>53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64</v>
      </c>
      <c r="O123" s="28">
        <f>COUNTIF(C113:C132,"묘")</f>
        <v>0</v>
      </c>
      <c r="P123" s="28" t="s">
        <v>53</v>
      </c>
      <c r="Q123" s="28">
        <f>SUMIF(C113:C132,"묘",E113:E132)</f>
        <v>0</v>
      </c>
      <c r="R123" s="28">
        <f>COUNTIF(X113:X132,"묘국")</f>
        <v>0</v>
      </c>
      <c r="S123" s="28" t="s">
        <v>53</v>
      </c>
      <c r="T123" s="28">
        <f>SUMIF(X113:X132,"묘국",E113:E132)</f>
        <v>0</v>
      </c>
      <c r="U123" s="28">
        <f t="shared" si="24"/>
        <v>0</v>
      </c>
      <c r="V123" s="28" t="s">
        <v>53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65</v>
      </c>
      <c r="O124" s="28">
        <f>COUNTIF(C113:C132,"목")</f>
        <v>0</v>
      </c>
      <c r="P124" s="28" t="s">
        <v>53</v>
      </c>
      <c r="Q124" s="28">
        <f>SUMIF(C113:C132,"목",E113:E132)</f>
        <v>0</v>
      </c>
      <c r="R124" s="28">
        <f>COUNTIF(X113:X132,"목국")</f>
        <v>0</v>
      </c>
      <c r="S124" s="28" t="s">
        <v>53</v>
      </c>
      <c r="T124" s="28">
        <f>SUMIF(X113:X132,"목국",E113:E132)</f>
        <v>0</v>
      </c>
      <c r="U124" s="28">
        <f t="shared" si="24"/>
        <v>0</v>
      </c>
      <c r="V124" s="28" t="s">
        <v>53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66</v>
      </c>
      <c r="O125" s="28">
        <f>COUNTIF(C113:C132,"잡")</f>
        <v>0</v>
      </c>
      <c r="P125" s="28" t="s">
        <v>53</v>
      </c>
      <c r="Q125" s="28">
        <f>SUMIF(C113:C132,"잡",E113:E132)</f>
        <v>0</v>
      </c>
      <c r="R125" s="28">
        <f>COUNTIF(X113:X132,"잡국")</f>
        <v>0</v>
      </c>
      <c r="S125" s="28" t="s">
        <v>53</v>
      </c>
      <c r="T125" s="28">
        <f>SUMIF(X113:X132,"잡국",E113:E132)</f>
        <v>0</v>
      </c>
      <c r="U125" s="28">
        <f t="shared" si="24"/>
        <v>0</v>
      </c>
      <c r="V125" s="28" t="s">
        <v>53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70</v>
      </c>
      <c r="O126" s="28">
        <f>COUNTIF(C113:C132,"학")</f>
        <v>0</v>
      </c>
      <c r="P126" s="28" t="s">
        <v>53</v>
      </c>
      <c r="Q126" s="28">
        <f>SUMIF(C113:C132,"학",E113:E132)</f>
        <v>0</v>
      </c>
      <c r="R126" s="28">
        <f>COUNTIF(X113:X132,"학국")</f>
        <v>0</v>
      </c>
      <c r="S126" s="28" t="s">
        <v>53</v>
      </c>
      <c r="T126" s="28">
        <f>SUMIF(X113:X132,"학국",E113:E132)</f>
        <v>0</v>
      </c>
      <c r="U126" s="28">
        <f t="shared" si="24"/>
        <v>0</v>
      </c>
      <c r="V126" s="28" t="s">
        <v>53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67</v>
      </c>
      <c r="O127" s="28">
        <f>COUNTIF(C113:C132,"수")</f>
        <v>0</v>
      </c>
      <c r="P127" s="28" t="s">
        <v>53</v>
      </c>
      <c r="Q127" s="28">
        <f>SUMIF(C113:C132,"수",E113:E132)</f>
        <v>0</v>
      </c>
      <c r="R127" s="28">
        <f>COUNTIF(X113:X132,"수국")</f>
        <v>0</v>
      </c>
      <c r="S127" s="28" t="s">
        <v>53</v>
      </c>
      <c r="T127" s="28">
        <f>SUMIF(X113:X132,"수국",E113:E132)</f>
        <v>0</v>
      </c>
      <c r="U127" s="28">
        <f t="shared" si="24"/>
        <v>0</v>
      </c>
      <c r="V127" s="28" t="s">
        <v>53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68</v>
      </c>
      <c r="O128" s="28">
        <f>COUNTIF(C113:C132,"장")</f>
        <v>0</v>
      </c>
      <c r="P128" s="28" t="s">
        <v>53</v>
      </c>
      <c r="Q128" s="28">
        <f>SUMIF(C113:C132,"장",E113:E132)</f>
        <v>0</v>
      </c>
      <c r="R128" s="28">
        <f>COUNTIF(X113:X132,"장국")</f>
        <v>0</v>
      </c>
      <c r="S128" s="28" t="s">
        <v>53</v>
      </c>
      <c r="T128" s="28">
        <f>SUMIF(X113:X132,"장국",E113:E132)</f>
        <v>0</v>
      </c>
      <c r="U128" s="28">
        <f t="shared" si="24"/>
        <v>0</v>
      </c>
      <c r="V128" s="28" t="s">
        <v>53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71</v>
      </c>
      <c r="O132" s="28">
        <f>COUNTIF(C113:C132," ")</f>
        <v>0</v>
      </c>
      <c r="P132" s="28" t="s">
        <v>53</v>
      </c>
      <c r="Q132" s="28">
        <f>SUMIF(C113:C132," ",E113:E132)</f>
        <v>0</v>
      </c>
      <c r="R132" s="28"/>
      <c r="S132" s="28" t="s">
        <v>53</v>
      </c>
      <c r="T132" s="28"/>
      <c r="U132" s="28">
        <f>O132</f>
        <v>0</v>
      </c>
      <c r="V132" s="28" t="s">
        <v>53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86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52</v>
      </c>
      <c r="O133" s="28">
        <f>SUM(O113:O132)</f>
        <v>0</v>
      </c>
      <c r="P133" s="28" t="s">
        <v>53</v>
      </c>
      <c r="Q133" s="28">
        <f>SUM(Q113:Q132)</f>
        <v>0</v>
      </c>
      <c r="R133" s="28">
        <f>SUM(R113:R132)</f>
        <v>0</v>
      </c>
      <c r="S133" s="28" t="s">
        <v>53</v>
      </c>
      <c r="T133" s="28">
        <f>SUM(T113:T132)</f>
        <v>0</v>
      </c>
      <c r="U133" s="28">
        <f>SUM(U113:U132)</f>
        <v>0</v>
      </c>
      <c r="V133" s="28" t="s">
        <v>53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54</v>
      </c>
      <c r="O134" s="28">
        <f>COUNTIF(C134:C153,"전")</f>
        <v>0</v>
      </c>
      <c r="P134" s="28" t="s">
        <v>53</v>
      </c>
      <c r="Q134" s="28">
        <f>SUMIF(C134:C153,"전",E134:E153)</f>
        <v>0</v>
      </c>
      <c r="R134" s="28">
        <f>COUNTIF(X134:X153,"전국")</f>
        <v>0</v>
      </c>
      <c r="S134" s="28" t="s">
        <v>53</v>
      </c>
      <c r="T134" s="28">
        <f>SUMIF(X134:X153,"전국",E134:E153)</f>
        <v>0</v>
      </c>
      <c r="U134" s="28">
        <f t="shared" ref="U134:U149" si="29">O134-R134</f>
        <v>0</v>
      </c>
      <c r="V134" s="28" t="s">
        <v>53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55</v>
      </c>
      <c r="O135" s="28">
        <f>COUNTIF(C134:C153,"답")</f>
        <v>0</v>
      </c>
      <c r="P135" s="28" t="s">
        <v>53</v>
      </c>
      <c r="Q135" s="28">
        <f>SUMIF(C134:C153,"답",E134:E153)</f>
        <v>0</v>
      </c>
      <c r="R135" s="28">
        <f>COUNTIF(X134:X153,"답국")</f>
        <v>0</v>
      </c>
      <c r="S135" s="28" t="s">
        <v>53</v>
      </c>
      <c r="T135" s="28">
        <f>SUMIF(X134:X153,"답국",E134:E153)</f>
        <v>0</v>
      </c>
      <c r="U135" s="28">
        <f t="shared" si="29"/>
        <v>0</v>
      </c>
      <c r="V135" s="28" t="s">
        <v>53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56</v>
      </c>
      <c r="O136" s="28">
        <f>COUNTIF(C134:C153,"임")</f>
        <v>0</v>
      </c>
      <c r="P136" s="28" t="s">
        <v>53</v>
      </c>
      <c r="Q136" s="28">
        <f>SUMIF(C134:C153,"임",E134:E153)</f>
        <v>0</v>
      </c>
      <c r="R136" s="28">
        <f>COUNTIF(X134:X153,"임국")</f>
        <v>0</v>
      </c>
      <c r="S136" s="28" t="s">
        <v>53</v>
      </c>
      <c r="T136" s="28">
        <f>SUMIF(X134:X153,"임국",E134:E153)</f>
        <v>0</v>
      </c>
      <c r="U136" s="28">
        <f t="shared" si="29"/>
        <v>0</v>
      </c>
      <c r="V136" s="28" t="s">
        <v>53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57</v>
      </c>
      <c r="O137" s="28">
        <f>COUNTIF(C134:C153,"대")</f>
        <v>0</v>
      </c>
      <c r="P137" s="28" t="s">
        <v>53</v>
      </c>
      <c r="Q137" s="28">
        <f>SUMIF(C134:C153,"대",E134:E153)</f>
        <v>0</v>
      </c>
      <c r="R137" s="28">
        <f>COUNTIF(X134:X153,"대국")</f>
        <v>0</v>
      </c>
      <c r="S137" s="28" t="s">
        <v>53</v>
      </c>
      <c r="T137" s="28">
        <f>SUMIF(X134:X153,"대국",E134:E153)</f>
        <v>0</v>
      </c>
      <c r="U137" s="28">
        <f t="shared" si="29"/>
        <v>0</v>
      </c>
      <c r="V137" s="28" t="s">
        <v>53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58</v>
      </c>
      <c r="O138" s="28">
        <f>COUNTIF(C134:C153,"도")</f>
        <v>0</v>
      </c>
      <c r="P138" s="28" t="s">
        <v>53</v>
      </c>
      <c r="Q138" s="28">
        <f>SUMIF(C134:C153,"도",E134:E153)</f>
        <v>0</v>
      </c>
      <c r="R138" s="28">
        <f>COUNTIF(X134:X153,"도국")</f>
        <v>0</v>
      </c>
      <c r="S138" s="28" t="s">
        <v>53</v>
      </c>
      <c r="T138" s="28">
        <f>SUMIF(X134:X153,"도국",E134:E153)</f>
        <v>0</v>
      </c>
      <c r="U138" s="28">
        <f t="shared" si="29"/>
        <v>0</v>
      </c>
      <c r="V138" s="28" t="s">
        <v>53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59</v>
      </c>
      <c r="O139" s="28">
        <f>COUNTIF(C134:C153,"천")</f>
        <v>0</v>
      </c>
      <c r="P139" s="28" t="s">
        <v>53</v>
      </c>
      <c r="Q139" s="28">
        <f>SUMIF(C134:C153,"천",E134:E153)</f>
        <v>0</v>
      </c>
      <c r="R139" s="28">
        <f>COUNTIF(X134:X153,"천국")</f>
        <v>0</v>
      </c>
      <c r="S139" s="28" t="s">
        <v>53</v>
      </c>
      <c r="T139" s="28">
        <f>SUMIF(X134:X153,"천국",E134:E153)</f>
        <v>0</v>
      </c>
      <c r="U139" s="28">
        <f t="shared" si="29"/>
        <v>0</v>
      </c>
      <c r="V139" s="28" t="s">
        <v>53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60</v>
      </c>
      <c r="O140" s="28">
        <f>COUNTIF(C134:C153,"구")</f>
        <v>0</v>
      </c>
      <c r="P140" s="28" t="s">
        <v>53</v>
      </c>
      <c r="Q140" s="28">
        <f>SUMIF(C134:C153,"구",E134:E153)</f>
        <v>0</v>
      </c>
      <c r="R140" s="28">
        <f>COUNTIF(X134:X153,"구국")</f>
        <v>0</v>
      </c>
      <c r="S140" s="28" t="s">
        <v>53</v>
      </c>
      <c r="T140" s="28">
        <f>SUMIF(X134:X153,"구국",E134:E153)</f>
        <v>0</v>
      </c>
      <c r="U140" s="28">
        <f t="shared" si="29"/>
        <v>0</v>
      </c>
      <c r="V140" s="28" t="s">
        <v>53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61</v>
      </c>
      <c r="O141" s="28">
        <f>COUNTIF(C134:C153,"제")</f>
        <v>0</v>
      </c>
      <c r="P141" s="28" t="s">
        <v>53</v>
      </c>
      <c r="Q141" s="28">
        <f>SUMIF(C134:C153,"제",E134:E153)</f>
        <v>0</v>
      </c>
      <c r="R141" s="28">
        <f>COUNTIF(X134:X153,"제국")</f>
        <v>0</v>
      </c>
      <c r="S141" s="28" t="s">
        <v>53</v>
      </c>
      <c r="T141" s="28">
        <f>SUMIF(X134:X153,"제국",E134:E153)</f>
        <v>0</v>
      </c>
      <c r="U141" s="28">
        <f t="shared" si="29"/>
        <v>0</v>
      </c>
      <c r="V141" s="28" t="s">
        <v>53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62</v>
      </c>
      <c r="O142" s="28">
        <f>COUNTIF(C134:C153,"유")</f>
        <v>0</v>
      </c>
      <c r="P142" s="28" t="s">
        <v>53</v>
      </c>
      <c r="Q142" s="28">
        <f>SUMIF(C134:C153,"유",E134:E153)</f>
        <v>0</v>
      </c>
      <c r="R142" s="28">
        <f>COUNTIF(X134:X153,"유국")</f>
        <v>0</v>
      </c>
      <c r="S142" s="28" t="s">
        <v>53</v>
      </c>
      <c r="T142" s="28">
        <f>SUMIF(X134:X153,"유국",E134:E153)</f>
        <v>0</v>
      </c>
      <c r="U142" s="28">
        <f t="shared" si="29"/>
        <v>0</v>
      </c>
      <c r="V142" s="28" t="s">
        <v>53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63</v>
      </c>
      <c r="O143" s="28">
        <f>COUNTIF(C134:C153,"과")</f>
        <v>0</v>
      </c>
      <c r="P143" s="28" t="s">
        <v>53</v>
      </c>
      <c r="Q143" s="28">
        <f>SUMIF(C134:C153,"과",E134:E153)</f>
        <v>0</v>
      </c>
      <c r="R143" s="28">
        <f>COUNTIF(X134:X153,"과국")</f>
        <v>0</v>
      </c>
      <c r="S143" s="28" t="s">
        <v>53</v>
      </c>
      <c r="T143" s="28">
        <f>SUMIF(X134:X153,"과국",E134:E153)</f>
        <v>0</v>
      </c>
      <c r="U143" s="28">
        <f t="shared" si="29"/>
        <v>0</v>
      </c>
      <c r="V143" s="28" t="s">
        <v>53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64</v>
      </c>
      <c r="O144" s="28">
        <f>COUNTIF(C134:C153,"묘")</f>
        <v>0</v>
      </c>
      <c r="P144" s="28" t="s">
        <v>53</v>
      </c>
      <c r="Q144" s="28">
        <f>SUMIF(C134:C153,"묘",E134:E153)</f>
        <v>0</v>
      </c>
      <c r="R144" s="28">
        <f>COUNTIF(X134:X153,"묘국")</f>
        <v>0</v>
      </c>
      <c r="S144" s="28" t="s">
        <v>53</v>
      </c>
      <c r="T144" s="28">
        <f>SUMIF(X134:X153,"묘국",E134:E153)</f>
        <v>0</v>
      </c>
      <c r="U144" s="28">
        <f t="shared" si="29"/>
        <v>0</v>
      </c>
      <c r="V144" s="28" t="s">
        <v>53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65</v>
      </c>
      <c r="O145" s="28">
        <f>COUNTIF(C134:C153,"목")</f>
        <v>0</v>
      </c>
      <c r="P145" s="28" t="s">
        <v>53</v>
      </c>
      <c r="Q145" s="28">
        <f>SUMIF(C134:C153,"목",E134:E153)</f>
        <v>0</v>
      </c>
      <c r="R145" s="28">
        <f>COUNTIF(X134:X153,"목국")</f>
        <v>0</v>
      </c>
      <c r="S145" s="28" t="s">
        <v>53</v>
      </c>
      <c r="T145" s="28">
        <f>SUMIF(X134:X153,"목국",E134:E153)</f>
        <v>0</v>
      </c>
      <c r="U145" s="28">
        <f t="shared" si="29"/>
        <v>0</v>
      </c>
      <c r="V145" s="28" t="s">
        <v>53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66</v>
      </c>
      <c r="O146" s="28">
        <f>COUNTIF(C134:C153,"잡")</f>
        <v>0</v>
      </c>
      <c r="P146" s="28" t="s">
        <v>53</v>
      </c>
      <c r="Q146" s="28">
        <f>SUMIF(C134:C153,"잡",E134:E153)</f>
        <v>0</v>
      </c>
      <c r="R146" s="28">
        <f>COUNTIF(X134:X153,"잡국")</f>
        <v>0</v>
      </c>
      <c r="S146" s="28" t="s">
        <v>53</v>
      </c>
      <c r="T146" s="28">
        <f>SUMIF(X134:X153,"잡국",E134:E153)</f>
        <v>0</v>
      </c>
      <c r="U146" s="28">
        <f t="shared" si="29"/>
        <v>0</v>
      </c>
      <c r="V146" s="28" t="s">
        <v>53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70</v>
      </c>
      <c r="O147" s="28">
        <f>COUNTIF(C134:C153,"학")</f>
        <v>0</v>
      </c>
      <c r="P147" s="28" t="s">
        <v>53</v>
      </c>
      <c r="Q147" s="28">
        <f>SUMIF(C134:C153,"학",E134:E153)</f>
        <v>0</v>
      </c>
      <c r="R147" s="28">
        <f>COUNTIF(X134:X153,"학국")</f>
        <v>0</v>
      </c>
      <c r="S147" s="28" t="s">
        <v>53</v>
      </c>
      <c r="T147" s="28">
        <f>SUMIF(X134:X153,"학국",E134:E153)</f>
        <v>0</v>
      </c>
      <c r="U147" s="28">
        <f t="shared" si="29"/>
        <v>0</v>
      </c>
      <c r="V147" s="28" t="s">
        <v>53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67</v>
      </c>
      <c r="O148" s="28">
        <f>COUNTIF(C134:C153,"수")</f>
        <v>0</v>
      </c>
      <c r="P148" s="28" t="s">
        <v>53</v>
      </c>
      <c r="Q148" s="28">
        <f>SUMIF(C134:C153,"수",E134:E153)</f>
        <v>0</v>
      </c>
      <c r="R148" s="28">
        <f>COUNTIF(X134:X153,"수국")</f>
        <v>0</v>
      </c>
      <c r="S148" s="28" t="s">
        <v>53</v>
      </c>
      <c r="T148" s="28">
        <f>SUMIF(X134:X153,"수국",E134:E153)</f>
        <v>0</v>
      </c>
      <c r="U148" s="28">
        <f t="shared" si="29"/>
        <v>0</v>
      </c>
      <c r="V148" s="28" t="s">
        <v>53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68</v>
      </c>
      <c r="O149" s="28">
        <f>COUNTIF(C134:C153,"장")</f>
        <v>0</v>
      </c>
      <c r="P149" s="28" t="s">
        <v>53</v>
      </c>
      <c r="Q149" s="28">
        <f>SUMIF(C134:C153,"장",E134:E153)</f>
        <v>0</v>
      </c>
      <c r="R149" s="28">
        <f>COUNTIF(X134:X153,"장국")</f>
        <v>0</v>
      </c>
      <c r="S149" s="28" t="s">
        <v>53</v>
      </c>
      <c r="T149" s="28">
        <f>SUMIF(X134:X153,"장국",E134:E153)</f>
        <v>0</v>
      </c>
      <c r="U149" s="28">
        <f t="shared" si="29"/>
        <v>0</v>
      </c>
      <c r="V149" s="28" t="s">
        <v>53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71</v>
      </c>
      <c r="O153" s="28">
        <f>COUNTIF(C134:C153," ")</f>
        <v>0</v>
      </c>
      <c r="P153" s="28" t="s">
        <v>53</v>
      </c>
      <c r="Q153" s="28">
        <f>SUMIF(C134:C153," ",E134:E153)</f>
        <v>0</v>
      </c>
      <c r="R153" s="28"/>
      <c r="S153" s="28" t="s">
        <v>53</v>
      </c>
      <c r="T153" s="28"/>
      <c r="U153" s="28">
        <f>O153</f>
        <v>0</v>
      </c>
      <c r="V153" s="28" t="s">
        <v>53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86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52</v>
      </c>
      <c r="O154" s="28">
        <f>SUM(O134:O153)</f>
        <v>0</v>
      </c>
      <c r="P154" s="28" t="s">
        <v>53</v>
      </c>
      <c r="Q154" s="28">
        <f>SUM(Q134:Q153)</f>
        <v>0</v>
      </c>
      <c r="R154" s="28">
        <f>SUM(R134:R153)</f>
        <v>0</v>
      </c>
      <c r="S154" s="28" t="s">
        <v>53</v>
      </c>
      <c r="T154" s="28">
        <f>SUM(T134:T153)</f>
        <v>0</v>
      </c>
      <c r="U154" s="28">
        <f>SUM(U134:U153)</f>
        <v>0</v>
      </c>
      <c r="V154" s="28" t="s">
        <v>53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54</v>
      </c>
      <c r="O155" s="28">
        <f>COUNTIF(C155:C174,"전")</f>
        <v>0</v>
      </c>
      <c r="P155" s="28" t="s">
        <v>53</v>
      </c>
      <c r="Q155" s="28">
        <f>SUMIF(C155:C174,"전",E155:E174)</f>
        <v>0</v>
      </c>
      <c r="R155" s="28">
        <f>COUNTIF(X155:X174,"전국")</f>
        <v>0</v>
      </c>
      <c r="S155" s="28" t="s">
        <v>53</v>
      </c>
      <c r="T155" s="28">
        <f>SUMIF(X155:X174,"전국",E155:E174)</f>
        <v>0</v>
      </c>
      <c r="U155" s="28">
        <f t="shared" ref="U155:U170" si="35">O155-R155</f>
        <v>0</v>
      </c>
      <c r="V155" s="28" t="s">
        <v>53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55</v>
      </c>
      <c r="O156" s="28">
        <f>COUNTIF(C155:C174,"답")</f>
        <v>0</v>
      </c>
      <c r="P156" s="28" t="s">
        <v>53</v>
      </c>
      <c r="Q156" s="28">
        <f>SUMIF(C155:C174,"답",E155:E174)</f>
        <v>0</v>
      </c>
      <c r="R156" s="28">
        <f>COUNTIF(X155:X174,"답국")</f>
        <v>0</v>
      </c>
      <c r="S156" s="28" t="s">
        <v>53</v>
      </c>
      <c r="T156" s="28">
        <f>SUMIF(X155:X174,"답국",E155:E174)</f>
        <v>0</v>
      </c>
      <c r="U156" s="28">
        <f t="shared" si="35"/>
        <v>0</v>
      </c>
      <c r="V156" s="28" t="s">
        <v>53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56</v>
      </c>
      <c r="O157" s="28">
        <f>COUNTIF(C155:C174,"임")</f>
        <v>0</v>
      </c>
      <c r="P157" s="28" t="s">
        <v>53</v>
      </c>
      <c r="Q157" s="28">
        <f>SUMIF(C155:C174,"임",E155:E174)</f>
        <v>0</v>
      </c>
      <c r="R157" s="28">
        <f>COUNTIF(X155:X174,"임국")</f>
        <v>0</v>
      </c>
      <c r="S157" s="28" t="s">
        <v>53</v>
      </c>
      <c r="T157" s="28">
        <f>SUMIF(X155:X174,"임국",E155:E174)</f>
        <v>0</v>
      </c>
      <c r="U157" s="28">
        <f t="shared" si="35"/>
        <v>0</v>
      </c>
      <c r="V157" s="28" t="s">
        <v>53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57</v>
      </c>
      <c r="O158" s="28">
        <f>COUNTIF(C155:C174,"대")</f>
        <v>0</v>
      </c>
      <c r="P158" s="28" t="s">
        <v>53</v>
      </c>
      <c r="Q158" s="28">
        <f>SUMIF(C155:C174,"대",E155:E174)</f>
        <v>0</v>
      </c>
      <c r="R158" s="28">
        <f>COUNTIF(X155:X174,"대국")</f>
        <v>0</v>
      </c>
      <c r="S158" s="28" t="s">
        <v>53</v>
      </c>
      <c r="T158" s="28">
        <f>SUMIF(X155:X174,"대국",E155:E174)</f>
        <v>0</v>
      </c>
      <c r="U158" s="28">
        <f t="shared" si="35"/>
        <v>0</v>
      </c>
      <c r="V158" s="28" t="s">
        <v>53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58</v>
      </c>
      <c r="O159" s="28">
        <f>COUNTIF(C155:C174,"도")</f>
        <v>0</v>
      </c>
      <c r="P159" s="28" t="s">
        <v>53</v>
      </c>
      <c r="Q159" s="28">
        <f>SUMIF(C155:C174,"도",E155:E174)</f>
        <v>0</v>
      </c>
      <c r="R159" s="28">
        <f>COUNTIF(X155:X174,"도국")</f>
        <v>0</v>
      </c>
      <c r="S159" s="28" t="s">
        <v>53</v>
      </c>
      <c r="T159" s="28">
        <f>SUMIF(X155:X174,"도국",E155:E174)</f>
        <v>0</v>
      </c>
      <c r="U159" s="28">
        <f t="shared" si="35"/>
        <v>0</v>
      </c>
      <c r="V159" s="28" t="s">
        <v>53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59</v>
      </c>
      <c r="O160" s="28">
        <f>COUNTIF(C155:C174,"천")</f>
        <v>0</v>
      </c>
      <c r="P160" s="28" t="s">
        <v>53</v>
      </c>
      <c r="Q160" s="28">
        <f>SUMIF(C155:C174,"천",E155:E174)</f>
        <v>0</v>
      </c>
      <c r="R160" s="28">
        <f>COUNTIF(X155:X174,"천국")</f>
        <v>0</v>
      </c>
      <c r="S160" s="28" t="s">
        <v>53</v>
      </c>
      <c r="T160" s="28">
        <f>SUMIF(X155:X174,"천국",E155:E174)</f>
        <v>0</v>
      </c>
      <c r="U160" s="28">
        <f t="shared" si="35"/>
        <v>0</v>
      </c>
      <c r="V160" s="28" t="s">
        <v>53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60</v>
      </c>
      <c r="O161" s="28">
        <f>COUNTIF(C155:C174,"구")</f>
        <v>0</v>
      </c>
      <c r="P161" s="28" t="s">
        <v>53</v>
      </c>
      <c r="Q161" s="28">
        <f>SUMIF(C155:C174,"구",E155:E174)</f>
        <v>0</v>
      </c>
      <c r="R161" s="28">
        <f>COUNTIF(X155:X174,"구국")</f>
        <v>0</v>
      </c>
      <c r="S161" s="28" t="s">
        <v>53</v>
      </c>
      <c r="T161" s="28">
        <f>SUMIF(X155:X174,"구국",E155:E174)</f>
        <v>0</v>
      </c>
      <c r="U161" s="28">
        <f t="shared" si="35"/>
        <v>0</v>
      </c>
      <c r="V161" s="28" t="s">
        <v>53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61</v>
      </c>
      <c r="O162" s="28">
        <f>COUNTIF(C155:C174,"제")</f>
        <v>0</v>
      </c>
      <c r="P162" s="28" t="s">
        <v>53</v>
      </c>
      <c r="Q162" s="28">
        <f>SUMIF(C155:C174,"제",E155:E174)</f>
        <v>0</v>
      </c>
      <c r="R162" s="28">
        <f>COUNTIF(X155:X174,"제국")</f>
        <v>0</v>
      </c>
      <c r="S162" s="28" t="s">
        <v>53</v>
      </c>
      <c r="T162" s="28">
        <f>SUMIF(X155:X174,"제국",E155:E174)</f>
        <v>0</v>
      </c>
      <c r="U162" s="28">
        <f t="shared" si="35"/>
        <v>0</v>
      </c>
      <c r="V162" s="28" t="s">
        <v>53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62</v>
      </c>
      <c r="O163" s="28">
        <f>COUNTIF(C155:C174,"유")</f>
        <v>0</v>
      </c>
      <c r="P163" s="28" t="s">
        <v>53</v>
      </c>
      <c r="Q163" s="28">
        <f>SUMIF(C155:C174,"유",E155:E174)</f>
        <v>0</v>
      </c>
      <c r="R163" s="28">
        <f>COUNTIF(X155:X174,"유국")</f>
        <v>0</v>
      </c>
      <c r="S163" s="28" t="s">
        <v>53</v>
      </c>
      <c r="T163" s="28">
        <f>SUMIF(X155:X174,"유국",E155:E174)</f>
        <v>0</v>
      </c>
      <c r="U163" s="28">
        <f t="shared" si="35"/>
        <v>0</v>
      </c>
      <c r="V163" s="28" t="s">
        <v>53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63</v>
      </c>
      <c r="O164" s="28">
        <f>COUNTIF(C155:C174,"과")</f>
        <v>0</v>
      </c>
      <c r="P164" s="28" t="s">
        <v>53</v>
      </c>
      <c r="Q164" s="28">
        <f>SUMIF(C155:C174,"과",E155:E174)</f>
        <v>0</v>
      </c>
      <c r="R164" s="28">
        <f>COUNTIF(X155:X174,"과국")</f>
        <v>0</v>
      </c>
      <c r="S164" s="28" t="s">
        <v>53</v>
      </c>
      <c r="T164" s="28">
        <f>SUMIF(X155:X174,"과국",E155:E174)</f>
        <v>0</v>
      </c>
      <c r="U164" s="28">
        <f t="shared" si="35"/>
        <v>0</v>
      </c>
      <c r="V164" s="28" t="s">
        <v>53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64</v>
      </c>
      <c r="O165" s="28">
        <f>COUNTIF(C155:C174,"묘")</f>
        <v>0</v>
      </c>
      <c r="P165" s="28" t="s">
        <v>53</v>
      </c>
      <c r="Q165" s="28">
        <f>SUMIF(C155:C174,"묘",E155:E174)</f>
        <v>0</v>
      </c>
      <c r="R165" s="28">
        <f>COUNTIF(X155:X174,"묘국")</f>
        <v>0</v>
      </c>
      <c r="S165" s="28" t="s">
        <v>53</v>
      </c>
      <c r="T165" s="28">
        <f>SUMIF(X155:X174,"묘국",E155:E174)</f>
        <v>0</v>
      </c>
      <c r="U165" s="28">
        <f t="shared" si="35"/>
        <v>0</v>
      </c>
      <c r="V165" s="28" t="s">
        <v>53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65</v>
      </c>
      <c r="O166" s="28">
        <f>COUNTIF(C155:C174,"목")</f>
        <v>0</v>
      </c>
      <c r="P166" s="28" t="s">
        <v>53</v>
      </c>
      <c r="Q166" s="28">
        <f>SUMIF(C155:C174,"목",E155:E174)</f>
        <v>0</v>
      </c>
      <c r="R166" s="28">
        <f>COUNTIF(X155:X174,"목국")</f>
        <v>0</v>
      </c>
      <c r="S166" s="28" t="s">
        <v>53</v>
      </c>
      <c r="T166" s="28">
        <f>SUMIF(X155:X174,"목국",E155:E174)</f>
        <v>0</v>
      </c>
      <c r="U166" s="28">
        <f t="shared" si="35"/>
        <v>0</v>
      </c>
      <c r="V166" s="28" t="s">
        <v>53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66</v>
      </c>
      <c r="O167" s="28">
        <f>COUNTIF(C155:C174,"잡")</f>
        <v>0</v>
      </c>
      <c r="P167" s="28" t="s">
        <v>53</v>
      </c>
      <c r="Q167" s="28">
        <f>SUMIF(C155:C174,"잡",E155:E174)</f>
        <v>0</v>
      </c>
      <c r="R167" s="28">
        <f>COUNTIF(X155:X174,"잡국")</f>
        <v>0</v>
      </c>
      <c r="S167" s="28" t="s">
        <v>53</v>
      </c>
      <c r="T167" s="28">
        <f>SUMIF(X155:X174,"잡국",E155:E174)</f>
        <v>0</v>
      </c>
      <c r="U167" s="28">
        <f t="shared" si="35"/>
        <v>0</v>
      </c>
      <c r="V167" s="28" t="s">
        <v>53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70</v>
      </c>
      <c r="O168" s="28">
        <f>COUNTIF(C155:C174,"학")</f>
        <v>0</v>
      </c>
      <c r="P168" s="28" t="s">
        <v>53</v>
      </c>
      <c r="Q168" s="28">
        <f>SUMIF(C155:C174,"학",E155:E174)</f>
        <v>0</v>
      </c>
      <c r="R168" s="28">
        <f>COUNTIF(X155:X174,"학국")</f>
        <v>0</v>
      </c>
      <c r="S168" s="28" t="s">
        <v>53</v>
      </c>
      <c r="T168" s="28">
        <f>SUMIF(X155:X174,"학국",E155:E174)</f>
        <v>0</v>
      </c>
      <c r="U168" s="28">
        <f t="shared" si="35"/>
        <v>0</v>
      </c>
      <c r="V168" s="28" t="s">
        <v>53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67</v>
      </c>
      <c r="O169" s="28">
        <f>COUNTIF(C155:C174,"수")</f>
        <v>0</v>
      </c>
      <c r="P169" s="28" t="s">
        <v>53</v>
      </c>
      <c r="Q169" s="28">
        <f>SUMIF(C155:C174,"수",E155:E174)</f>
        <v>0</v>
      </c>
      <c r="R169" s="28">
        <f>COUNTIF(X155:X174,"수국")</f>
        <v>0</v>
      </c>
      <c r="S169" s="28" t="s">
        <v>53</v>
      </c>
      <c r="T169" s="28">
        <f>SUMIF(X155:X174,"수국",E155:E174)</f>
        <v>0</v>
      </c>
      <c r="U169" s="28">
        <f t="shared" si="35"/>
        <v>0</v>
      </c>
      <c r="V169" s="28" t="s">
        <v>53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68</v>
      </c>
      <c r="O170" s="28">
        <f>COUNTIF(C155:C174,"장")</f>
        <v>0</v>
      </c>
      <c r="P170" s="28" t="s">
        <v>53</v>
      </c>
      <c r="Q170" s="28">
        <f>SUMIF(C155:C174,"장",E155:E174)</f>
        <v>0</v>
      </c>
      <c r="R170" s="28">
        <f>COUNTIF(X155:X174,"장국")</f>
        <v>0</v>
      </c>
      <c r="S170" s="28" t="s">
        <v>53</v>
      </c>
      <c r="T170" s="28">
        <f>SUMIF(X155:X174,"장국",E155:E174)</f>
        <v>0</v>
      </c>
      <c r="U170" s="28">
        <f t="shared" si="35"/>
        <v>0</v>
      </c>
      <c r="V170" s="28" t="s">
        <v>53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71</v>
      </c>
      <c r="O174" s="28">
        <f>COUNTIF(C155:C174," ")</f>
        <v>0</v>
      </c>
      <c r="P174" s="28" t="s">
        <v>53</v>
      </c>
      <c r="Q174" s="28">
        <f>SUMIF(C155:C174," ",E155:E174)</f>
        <v>0</v>
      </c>
      <c r="R174" s="28"/>
      <c r="S174" s="28" t="s">
        <v>53</v>
      </c>
      <c r="T174" s="28"/>
      <c r="U174" s="28">
        <f>O174</f>
        <v>0</v>
      </c>
      <c r="V174" s="28" t="s">
        <v>53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86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52</v>
      </c>
      <c r="O175" s="28">
        <f>SUM(O155:O174)</f>
        <v>0</v>
      </c>
      <c r="P175" s="28" t="s">
        <v>53</v>
      </c>
      <c r="Q175" s="28">
        <f>SUM(Q155:Q174)</f>
        <v>0</v>
      </c>
      <c r="R175" s="28">
        <f>SUM(R155:R174)</f>
        <v>0</v>
      </c>
      <c r="S175" s="28" t="s">
        <v>53</v>
      </c>
      <c r="T175" s="28">
        <f>SUM(T155:T174)</f>
        <v>0</v>
      </c>
      <c r="U175" s="28">
        <f>SUM(U155:U174)</f>
        <v>0</v>
      </c>
      <c r="V175" s="28" t="s">
        <v>53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54</v>
      </c>
      <c r="O176" s="28">
        <f>COUNTIF(C176:C195,"전")</f>
        <v>0</v>
      </c>
      <c r="P176" s="28" t="s">
        <v>53</v>
      </c>
      <c r="Q176" s="28">
        <f>SUMIF(C176:C195,"전",E176:E195)</f>
        <v>0</v>
      </c>
      <c r="R176" s="28">
        <f>COUNTIF(X176:X195,"전국")</f>
        <v>0</v>
      </c>
      <c r="S176" s="28" t="s">
        <v>53</v>
      </c>
      <c r="T176" s="28">
        <f>SUMIF(X176:X195,"전국",E176:E195)</f>
        <v>0</v>
      </c>
      <c r="U176" s="28">
        <f t="shared" ref="U176:U191" si="40">O176-R176</f>
        <v>0</v>
      </c>
      <c r="V176" s="28" t="s">
        <v>53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55</v>
      </c>
      <c r="O177" s="28">
        <f>COUNTIF(C176:C195,"답")</f>
        <v>0</v>
      </c>
      <c r="P177" s="28" t="s">
        <v>53</v>
      </c>
      <c r="Q177" s="28">
        <f>SUMIF(C176:C195,"답",E176:E195)</f>
        <v>0</v>
      </c>
      <c r="R177" s="28">
        <f>COUNTIF(X176:X195,"답국")</f>
        <v>0</v>
      </c>
      <c r="S177" s="28" t="s">
        <v>53</v>
      </c>
      <c r="T177" s="28">
        <f>SUMIF(X176:X195,"답국",E176:E195)</f>
        <v>0</v>
      </c>
      <c r="U177" s="28">
        <f t="shared" si="40"/>
        <v>0</v>
      </c>
      <c r="V177" s="28" t="s">
        <v>53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56</v>
      </c>
      <c r="O178" s="28">
        <f>COUNTIF(C176:C195,"임")</f>
        <v>0</v>
      </c>
      <c r="P178" s="28" t="s">
        <v>53</v>
      </c>
      <c r="Q178" s="28">
        <f>SUMIF(C176:C195,"임",E176:E195)</f>
        <v>0</v>
      </c>
      <c r="R178" s="28">
        <f>COUNTIF(X176:X195,"임국")</f>
        <v>0</v>
      </c>
      <c r="S178" s="28" t="s">
        <v>53</v>
      </c>
      <c r="T178" s="28">
        <f>SUMIF(X176:X195,"임국",E176:E195)</f>
        <v>0</v>
      </c>
      <c r="U178" s="28">
        <f t="shared" si="40"/>
        <v>0</v>
      </c>
      <c r="V178" s="28" t="s">
        <v>53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57</v>
      </c>
      <c r="O179" s="28">
        <f>COUNTIF(C176:C195,"대")</f>
        <v>0</v>
      </c>
      <c r="P179" s="28" t="s">
        <v>53</v>
      </c>
      <c r="Q179" s="28">
        <f>SUMIF(C176:C195,"대",E176:E195)</f>
        <v>0</v>
      </c>
      <c r="R179" s="28">
        <f>COUNTIF(X176:X195,"대국")</f>
        <v>0</v>
      </c>
      <c r="S179" s="28" t="s">
        <v>53</v>
      </c>
      <c r="T179" s="28">
        <f>SUMIF(X176:X195,"대국",E176:E195)</f>
        <v>0</v>
      </c>
      <c r="U179" s="28">
        <f t="shared" si="40"/>
        <v>0</v>
      </c>
      <c r="V179" s="28" t="s">
        <v>53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58</v>
      </c>
      <c r="O180" s="28">
        <f>COUNTIF(C176:C195,"도")</f>
        <v>0</v>
      </c>
      <c r="P180" s="28" t="s">
        <v>53</v>
      </c>
      <c r="Q180" s="28">
        <f>SUMIF(C176:C195,"도",E176:E195)</f>
        <v>0</v>
      </c>
      <c r="R180" s="28">
        <f>COUNTIF(X176:X195,"도국")</f>
        <v>0</v>
      </c>
      <c r="S180" s="28" t="s">
        <v>53</v>
      </c>
      <c r="T180" s="28">
        <f>SUMIF(X176:X195,"도국",E176:E195)</f>
        <v>0</v>
      </c>
      <c r="U180" s="28">
        <f t="shared" si="40"/>
        <v>0</v>
      </c>
      <c r="V180" s="28" t="s">
        <v>53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59</v>
      </c>
      <c r="O181" s="28">
        <f>COUNTIF(C176:C195,"천")</f>
        <v>0</v>
      </c>
      <c r="P181" s="28" t="s">
        <v>53</v>
      </c>
      <c r="Q181" s="28">
        <f>SUMIF(C176:C195,"천",E176:E195)</f>
        <v>0</v>
      </c>
      <c r="R181" s="28">
        <f>COUNTIF(X176:X195,"천국")</f>
        <v>0</v>
      </c>
      <c r="S181" s="28" t="s">
        <v>53</v>
      </c>
      <c r="T181" s="28">
        <f>SUMIF(X176:X195,"천국",E176:E195)</f>
        <v>0</v>
      </c>
      <c r="U181" s="28">
        <f t="shared" si="40"/>
        <v>0</v>
      </c>
      <c r="V181" s="28" t="s">
        <v>53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60</v>
      </c>
      <c r="O182" s="28">
        <f>COUNTIF(C176:C195,"구")</f>
        <v>0</v>
      </c>
      <c r="P182" s="28" t="s">
        <v>53</v>
      </c>
      <c r="Q182" s="28">
        <f>SUMIF(C176:C195,"구",E176:E195)</f>
        <v>0</v>
      </c>
      <c r="R182" s="28">
        <f>COUNTIF(X176:X195,"구국")</f>
        <v>0</v>
      </c>
      <c r="S182" s="28" t="s">
        <v>53</v>
      </c>
      <c r="T182" s="28">
        <f>SUMIF(X176:X195,"구국",E176:E195)</f>
        <v>0</v>
      </c>
      <c r="U182" s="28">
        <f t="shared" si="40"/>
        <v>0</v>
      </c>
      <c r="V182" s="28" t="s">
        <v>53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61</v>
      </c>
      <c r="O183" s="28">
        <f>COUNTIF(C176:C195,"제")</f>
        <v>0</v>
      </c>
      <c r="P183" s="28" t="s">
        <v>53</v>
      </c>
      <c r="Q183" s="28">
        <f>SUMIF(C176:C195,"제",E176:E195)</f>
        <v>0</v>
      </c>
      <c r="R183" s="28">
        <f>COUNTIF(X176:X195,"제국")</f>
        <v>0</v>
      </c>
      <c r="S183" s="28" t="s">
        <v>53</v>
      </c>
      <c r="T183" s="28">
        <f>SUMIF(X176:X195,"제국",E176:E195)</f>
        <v>0</v>
      </c>
      <c r="U183" s="28">
        <f t="shared" si="40"/>
        <v>0</v>
      </c>
      <c r="V183" s="28" t="s">
        <v>53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62</v>
      </c>
      <c r="O184" s="28">
        <f>COUNTIF(C176:C195,"유")</f>
        <v>0</v>
      </c>
      <c r="P184" s="28" t="s">
        <v>53</v>
      </c>
      <c r="Q184" s="28">
        <f>SUMIF(C176:C195,"유",E176:E195)</f>
        <v>0</v>
      </c>
      <c r="R184" s="28">
        <f>COUNTIF(X176:X195,"유국")</f>
        <v>0</v>
      </c>
      <c r="S184" s="28" t="s">
        <v>53</v>
      </c>
      <c r="T184" s="28">
        <f>SUMIF(X176:X195,"유국",E176:E195)</f>
        <v>0</v>
      </c>
      <c r="U184" s="28">
        <f t="shared" si="40"/>
        <v>0</v>
      </c>
      <c r="V184" s="28" t="s">
        <v>53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63</v>
      </c>
      <c r="O185" s="28">
        <f>COUNTIF(C176:C195,"과")</f>
        <v>0</v>
      </c>
      <c r="P185" s="28" t="s">
        <v>53</v>
      </c>
      <c r="Q185" s="28">
        <f>SUMIF(C176:C195,"과",E176:E195)</f>
        <v>0</v>
      </c>
      <c r="R185" s="28">
        <f>COUNTIF(X176:X195,"과국")</f>
        <v>0</v>
      </c>
      <c r="S185" s="28" t="s">
        <v>53</v>
      </c>
      <c r="T185" s="28">
        <f>SUMIF(X176:X195,"과국",E176:E195)</f>
        <v>0</v>
      </c>
      <c r="U185" s="28">
        <f t="shared" si="40"/>
        <v>0</v>
      </c>
      <c r="V185" s="28" t="s">
        <v>53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64</v>
      </c>
      <c r="O186" s="28">
        <f>COUNTIF(C176:C195,"묘")</f>
        <v>0</v>
      </c>
      <c r="P186" s="28" t="s">
        <v>53</v>
      </c>
      <c r="Q186" s="28">
        <f>SUMIF(C176:C195,"묘",E176:E195)</f>
        <v>0</v>
      </c>
      <c r="R186" s="28">
        <f>COUNTIF(X176:X195,"묘국")</f>
        <v>0</v>
      </c>
      <c r="S186" s="28" t="s">
        <v>53</v>
      </c>
      <c r="T186" s="28">
        <f>SUMIF(X176:X195,"묘국",E176:E195)</f>
        <v>0</v>
      </c>
      <c r="U186" s="28">
        <f t="shared" si="40"/>
        <v>0</v>
      </c>
      <c r="V186" s="28" t="s">
        <v>53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65</v>
      </c>
      <c r="O187" s="28">
        <f>COUNTIF(C176:C195,"목")</f>
        <v>0</v>
      </c>
      <c r="P187" s="28" t="s">
        <v>53</v>
      </c>
      <c r="Q187" s="28">
        <f>SUMIF(C176:C195,"목",E176:E195)</f>
        <v>0</v>
      </c>
      <c r="R187" s="28">
        <f>COUNTIF(X176:X195,"목국")</f>
        <v>0</v>
      </c>
      <c r="S187" s="28" t="s">
        <v>53</v>
      </c>
      <c r="T187" s="28">
        <f>SUMIF(X176:X195,"목국",E176:E195)</f>
        <v>0</v>
      </c>
      <c r="U187" s="28">
        <f t="shared" si="40"/>
        <v>0</v>
      </c>
      <c r="V187" s="28" t="s">
        <v>53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66</v>
      </c>
      <c r="O188" s="28">
        <f>COUNTIF(C176:C195,"잡")</f>
        <v>0</v>
      </c>
      <c r="P188" s="28" t="s">
        <v>53</v>
      </c>
      <c r="Q188" s="28">
        <f>SUMIF(C176:C195,"잡",E176:E195)</f>
        <v>0</v>
      </c>
      <c r="R188" s="28">
        <f>COUNTIF(X176:X195,"잡국")</f>
        <v>0</v>
      </c>
      <c r="S188" s="28" t="s">
        <v>53</v>
      </c>
      <c r="T188" s="28">
        <f>SUMIF(X176:X195,"잡국",E176:E195)</f>
        <v>0</v>
      </c>
      <c r="U188" s="28">
        <f t="shared" si="40"/>
        <v>0</v>
      </c>
      <c r="V188" s="28" t="s">
        <v>53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70</v>
      </c>
      <c r="O189" s="28">
        <f>COUNTIF(C176:C195,"학")</f>
        <v>0</v>
      </c>
      <c r="P189" s="28" t="s">
        <v>53</v>
      </c>
      <c r="Q189" s="28">
        <f>SUMIF(C176:C195,"학",E176:E195)</f>
        <v>0</v>
      </c>
      <c r="R189" s="28">
        <f>COUNTIF(X176:X195,"학국")</f>
        <v>0</v>
      </c>
      <c r="S189" s="28" t="s">
        <v>53</v>
      </c>
      <c r="T189" s="28">
        <f>SUMIF(X176:X195,"학국",E176:E195)</f>
        <v>0</v>
      </c>
      <c r="U189" s="28">
        <f t="shared" si="40"/>
        <v>0</v>
      </c>
      <c r="V189" s="28" t="s">
        <v>53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67</v>
      </c>
      <c r="O190" s="28">
        <f>COUNTIF(C176:C195,"수")</f>
        <v>0</v>
      </c>
      <c r="P190" s="28" t="s">
        <v>53</v>
      </c>
      <c r="Q190" s="28">
        <f>SUMIF(C176:C195,"수",E176:E195)</f>
        <v>0</v>
      </c>
      <c r="R190" s="28">
        <f>COUNTIF(X176:X195,"수국")</f>
        <v>0</v>
      </c>
      <c r="S190" s="28" t="s">
        <v>53</v>
      </c>
      <c r="T190" s="28">
        <f>SUMIF(X176:X195,"수국",E176:E195)</f>
        <v>0</v>
      </c>
      <c r="U190" s="28">
        <f t="shared" si="40"/>
        <v>0</v>
      </c>
      <c r="V190" s="28" t="s">
        <v>53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68</v>
      </c>
      <c r="O191" s="28">
        <f>COUNTIF(C176:C195,"장")</f>
        <v>0</v>
      </c>
      <c r="P191" s="28" t="s">
        <v>53</v>
      </c>
      <c r="Q191" s="28">
        <f>SUMIF(C176:C195,"장",E176:E195)</f>
        <v>0</v>
      </c>
      <c r="R191" s="28">
        <f>COUNTIF(X176:X195,"장국")</f>
        <v>0</v>
      </c>
      <c r="S191" s="28" t="s">
        <v>53</v>
      </c>
      <c r="T191" s="28">
        <f>SUMIF(X176:X195,"장국",E176:E195)</f>
        <v>0</v>
      </c>
      <c r="U191" s="28">
        <f t="shared" si="40"/>
        <v>0</v>
      </c>
      <c r="V191" s="28" t="s">
        <v>53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71</v>
      </c>
      <c r="O195" s="28">
        <f>COUNTIF(C176:C195," ")</f>
        <v>0</v>
      </c>
      <c r="P195" s="28" t="s">
        <v>53</v>
      </c>
      <c r="Q195" s="28">
        <f>SUMIF(C176:C195," ",E176:E195)</f>
        <v>0</v>
      </c>
      <c r="R195" s="28"/>
      <c r="S195" s="28" t="s">
        <v>53</v>
      </c>
      <c r="T195" s="28"/>
      <c r="U195" s="28">
        <f>O195</f>
        <v>0</v>
      </c>
      <c r="V195" s="28" t="s">
        <v>53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86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52</v>
      </c>
      <c r="O196" s="28">
        <f>SUM(O176:O195)</f>
        <v>0</v>
      </c>
      <c r="P196" s="28" t="s">
        <v>53</v>
      </c>
      <c r="Q196" s="28">
        <f>SUM(Q176:Q195)</f>
        <v>0</v>
      </c>
      <c r="R196" s="28">
        <f>SUM(R176:R195)</f>
        <v>0</v>
      </c>
      <c r="S196" s="28" t="s">
        <v>53</v>
      </c>
      <c r="T196" s="28">
        <f>SUM(T176:T195)</f>
        <v>0</v>
      </c>
      <c r="U196" s="28">
        <f>SUM(U176:U195)</f>
        <v>0</v>
      </c>
      <c r="V196" s="28" t="s">
        <v>53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54</v>
      </c>
      <c r="O197" s="28">
        <f>COUNTIF(C197:C216,"전")</f>
        <v>0</v>
      </c>
      <c r="P197" s="28" t="s">
        <v>53</v>
      </c>
      <c r="Q197" s="28">
        <f>SUMIF(C197:C216,"전",E197:E216)</f>
        <v>0</v>
      </c>
      <c r="R197" s="28">
        <f>COUNTIF(X197:X216,"전국")</f>
        <v>0</v>
      </c>
      <c r="S197" s="28" t="s">
        <v>53</v>
      </c>
      <c r="T197" s="28">
        <f>SUMIF(X197:X216,"전국",E197:E216)</f>
        <v>0</v>
      </c>
      <c r="U197" s="28">
        <f t="shared" ref="U197:U212" si="45">O197-R197</f>
        <v>0</v>
      </c>
      <c r="V197" s="28" t="s">
        <v>53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55</v>
      </c>
      <c r="O198" s="28">
        <f>COUNTIF(C197:C216,"답")</f>
        <v>0</v>
      </c>
      <c r="P198" s="28" t="s">
        <v>53</v>
      </c>
      <c r="Q198" s="28">
        <f>SUMIF(C197:C216,"답",E197:E216)</f>
        <v>0</v>
      </c>
      <c r="R198" s="28">
        <f>COUNTIF(X197:X216,"답국")</f>
        <v>0</v>
      </c>
      <c r="S198" s="28" t="s">
        <v>53</v>
      </c>
      <c r="T198" s="28">
        <f>SUMIF(X197:X216,"답국",E197:E216)</f>
        <v>0</v>
      </c>
      <c r="U198" s="28">
        <f t="shared" si="45"/>
        <v>0</v>
      </c>
      <c r="V198" s="28" t="s">
        <v>53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56</v>
      </c>
      <c r="O199" s="28">
        <f>COUNTIF(C197:C216,"임")</f>
        <v>0</v>
      </c>
      <c r="P199" s="28" t="s">
        <v>53</v>
      </c>
      <c r="Q199" s="28">
        <f>SUMIF(C197:C216,"임",E197:E216)</f>
        <v>0</v>
      </c>
      <c r="R199" s="28">
        <f>COUNTIF(X197:X216,"임국")</f>
        <v>0</v>
      </c>
      <c r="S199" s="28" t="s">
        <v>53</v>
      </c>
      <c r="T199" s="28">
        <f>SUMIF(X197:X216,"임국",E197:E216)</f>
        <v>0</v>
      </c>
      <c r="U199" s="28">
        <f t="shared" si="45"/>
        <v>0</v>
      </c>
      <c r="V199" s="28" t="s">
        <v>53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57</v>
      </c>
      <c r="O200" s="28">
        <f>COUNTIF(C197:C216,"대")</f>
        <v>0</v>
      </c>
      <c r="P200" s="28" t="s">
        <v>53</v>
      </c>
      <c r="Q200" s="28">
        <f>SUMIF(C197:C216,"대",E197:E216)</f>
        <v>0</v>
      </c>
      <c r="R200" s="28">
        <f>COUNTIF(X197:X216,"대국")</f>
        <v>0</v>
      </c>
      <c r="S200" s="28" t="s">
        <v>53</v>
      </c>
      <c r="T200" s="28">
        <f>SUMIF(X197:X216,"대국",E197:E216)</f>
        <v>0</v>
      </c>
      <c r="U200" s="28">
        <f t="shared" si="45"/>
        <v>0</v>
      </c>
      <c r="V200" s="28" t="s">
        <v>53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58</v>
      </c>
      <c r="O201" s="28">
        <f>COUNTIF(C197:C216,"도")</f>
        <v>0</v>
      </c>
      <c r="P201" s="28" t="s">
        <v>53</v>
      </c>
      <c r="Q201" s="28">
        <f>SUMIF(C197:C216,"도",E197:E216)</f>
        <v>0</v>
      </c>
      <c r="R201" s="28">
        <f>COUNTIF(X197:X216,"도국")</f>
        <v>0</v>
      </c>
      <c r="S201" s="28" t="s">
        <v>53</v>
      </c>
      <c r="T201" s="28">
        <f>SUMIF(X197:X216,"도국",E197:E216)</f>
        <v>0</v>
      </c>
      <c r="U201" s="28">
        <f t="shared" si="45"/>
        <v>0</v>
      </c>
      <c r="V201" s="28" t="s">
        <v>53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59</v>
      </c>
      <c r="O202" s="28">
        <f>COUNTIF(C197:C216,"천")</f>
        <v>0</v>
      </c>
      <c r="P202" s="28" t="s">
        <v>53</v>
      </c>
      <c r="Q202" s="28">
        <f>SUMIF(C197:C216,"천",E197:E216)</f>
        <v>0</v>
      </c>
      <c r="R202" s="28">
        <f>COUNTIF(X197:X216,"천국")</f>
        <v>0</v>
      </c>
      <c r="S202" s="28" t="s">
        <v>53</v>
      </c>
      <c r="T202" s="28">
        <f>SUMIF(X197:X216,"천국",E197:E216)</f>
        <v>0</v>
      </c>
      <c r="U202" s="28">
        <f t="shared" si="45"/>
        <v>0</v>
      </c>
      <c r="V202" s="28" t="s">
        <v>53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60</v>
      </c>
      <c r="O203" s="28">
        <f>COUNTIF(C197:C216,"구")</f>
        <v>0</v>
      </c>
      <c r="P203" s="28" t="s">
        <v>53</v>
      </c>
      <c r="Q203" s="28">
        <f>SUMIF(C197:C216,"구",E197:E216)</f>
        <v>0</v>
      </c>
      <c r="R203" s="28">
        <f>COUNTIF(X197:X216,"구국")</f>
        <v>0</v>
      </c>
      <c r="S203" s="28" t="s">
        <v>53</v>
      </c>
      <c r="T203" s="28">
        <f>SUMIF(X197:X216,"구국",E197:E216)</f>
        <v>0</v>
      </c>
      <c r="U203" s="28">
        <f t="shared" si="45"/>
        <v>0</v>
      </c>
      <c r="V203" s="28" t="s">
        <v>53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61</v>
      </c>
      <c r="O204" s="28">
        <f>COUNTIF(C197:C216,"제")</f>
        <v>0</v>
      </c>
      <c r="P204" s="28" t="s">
        <v>53</v>
      </c>
      <c r="Q204" s="28">
        <f>SUMIF(C197:C216,"제",E197:E216)</f>
        <v>0</v>
      </c>
      <c r="R204" s="28">
        <f>COUNTIF(X197:X216,"제국")</f>
        <v>0</v>
      </c>
      <c r="S204" s="28" t="s">
        <v>53</v>
      </c>
      <c r="T204" s="28">
        <f>SUMIF(X197:X216,"제국",E197:E216)</f>
        <v>0</v>
      </c>
      <c r="U204" s="28">
        <f t="shared" si="45"/>
        <v>0</v>
      </c>
      <c r="V204" s="28" t="s">
        <v>53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62</v>
      </c>
      <c r="O205" s="28">
        <f>COUNTIF(C197:C216,"유")</f>
        <v>0</v>
      </c>
      <c r="P205" s="28" t="s">
        <v>53</v>
      </c>
      <c r="Q205" s="28">
        <f>SUMIF(C197:C216,"유",E197:E216)</f>
        <v>0</v>
      </c>
      <c r="R205" s="28">
        <f>COUNTIF(X197:X216,"유국")</f>
        <v>0</v>
      </c>
      <c r="S205" s="28" t="s">
        <v>53</v>
      </c>
      <c r="T205" s="28">
        <f>SUMIF(X197:X216,"유국",E197:E216)</f>
        <v>0</v>
      </c>
      <c r="U205" s="28">
        <f t="shared" si="45"/>
        <v>0</v>
      </c>
      <c r="V205" s="28" t="s">
        <v>53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63</v>
      </c>
      <c r="O206" s="28">
        <f>COUNTIF(C197:C216,"과")</f>
        <v>0</v>
      </c>
      <c r="P206" s="28" t="s">
        <v>53</v>
      </c>
      <c r="Q206" s="28">
        <f>SUMIF(C197:C216,"과",E197:E216)</f>
        <v>0</v>
      </c>
      <c r="R206" s="28">
        <f>COUNTIF(X197:X216,"과국")</f>
        <v>0</v>
      </c>
      <c r="S206" s="28" t="s">
        <v>53</v>
      </c>
      <c r="T206" s="28">
        <f>SUMIF(X197:X216,"과국",E197:E216)</f>
        <v>0</v>
      </c>
      <c r="U206" s="28">
        <f t="shared" si="45"/>
        <v>0</v>
      </c>
      <c r="V206" s="28" t="s">
        <v>53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64</v>
      </c>
      <c r="O207" s="28">
        <f>COUNTIF(C197:C216,"묘")</f>
        <v>0</v>
      </c>
      <c r="P207" s="28" t="s">
        <v>53</v>
      </c>
      <c r="Q207" s="28">
        <f>SUMIF(C197:C216,"묘",E197:E216)</f>
        <v>0</v>
      </c>
      <c r="R207" s="28">
        <f>COUNTIF(X197:X216,"묘국")</f>
        <v>0</v>
      </c>
      <c r="S207" s="28" t="s">
        <v>53</v>
      </c>
      <c r="T207" s="28">
        <f>SUMIF(X197:X216,"묘국",E197:E216)</f>
        <v>0</v>
      </c>
      <c r="U207" s="28">
        <f t="shared" si="45"/>
        <v>0</v>
      </c>
      <c r="V207" s="28" t="s">
        <v>53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65</v>
      </c>
      <c r="O208" s="28">
        <f>COUNTIF(C197:C216,"목")</f>
        <v>0</v>
      </c>
      <c r="P208" s="28" t="s">
        <v>53</v>
      </c>
      <c r="Q208" s="28">
        <f>SUMIF(C197:C216,"목",E197:E216)</f>
        <v>0</v>
      </c>
      <c r="R208" s="28">
        <f>COUNTIF(X197:X216,"목국")</f>
        <v>0</v>
      </c>
      <c r="S208" s="28" t="s">
        <v>53</v>
      </c>
      <c r="T208" s="28">
        <f>SUMIF(X197:X216,"목국",E197:E216)</f>
        <v>0</v>
      </c>
      <c r="U208" s="28">
        <f t="shared" si="45"/>
        <v>0</v>
      </c>
      <c r="V208" s="28" t="s">
        <v>53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66</v>
      </c>
      <c r="O209" s="28">
        <f>COUNTIF(C197:C216,"잡")</f>
        <v>0</v>
      </c>
      <c r="P209" s="28" t="s">
        <v>53</v>
      </c>
      <c r="Q209" s="28">
        <f>SUMIF(C197:C216,"잡",E197:E216)</f>
        <v>0</v>
      </c>
      <c r="R209" s="28">
        <f>COUNTIF(X197:X216,"잡국")</f>
        <v>0</v>
      </c>
      <c r="S209" s="28" t="s">
        <v>53</v>
      </c>
      <c r="T209" s="28">
        <f>SUMIF(X197:X216,"잡국",E197:E216)</f>
        <v>0</v>
      </c>
      <c r="U209" s="28">
        <f t="shared" si="45"/>
        <v>0</v>
      </c>
      <c r="V209" s="28" t="s">
        <v>53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70</v>
      </c>
      <c r="O210" s="28">
        <f>COUNTIF(C197:C216,"학")</f>
        <v>0</v>
      </c>
      <c r="P210" s="28" t="s">
        <v>53</v>
      </c>
      <c r="Q210" s="28">
        <f>SUMIF(C197:C216,"학",E197:E216)</f>
        <v>0</v>
      </c>
      <c r="R210" s="28">
        <f>COUNTIF(X197:X216,"학국")</f>
        <v>0</v>
      </c>
      <c r="S210" s="28" t="s">
        <v>53</v>
      </c>
      <c r="T210" s="28">
        <f>SUMIF(X197:X216,"학국",E197:E216)</f>
        <v>0</v>
      </c>
      <c r="U210" s="28">
        <f t="shared" si="45"/>
        <v>0</v>
      </c>
      <c r="V210" s="28" t="s">
        <v>53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67</v>
      </c>
      <c r="O211" s="28">
        <f>COUNTIF(C197:C216,"수")</f>
        <v>0</v>
      </c>
      <c r="P211" s="28" t="s">
        <v>53</v>
      </c>
      <c r="Q211" s="28">
        <f>SUMIF(C197:C216,"수",E197:E216)</f>
        <v>0</v>
      </c>
      <c r="R211" s="28">
        <f>COUNTIF(X197:X216,"수국")</f>
        <v>0</v>
      </c>
      <c r="S211" s="28" t="s">
        <v>53</v>
      </c>
      <c r="T211" s="28">
        <f>SUMIF(X197:X216,"수국",E197:E216)</f>
        <v>0</v>
      </c>
      <c r="U211" s="28">
        <f t="shared" si="45"/>
        <v>0</v>
      </c>
      <c r="V211" s="28" t="s">
        <v>53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68</v>
      </c>
      <c r="O212" s="28">
        <f>COUNTIF(C197:C216,"장")</f>
        <v>0</v>
      </c>
      <c r="P212" s="28" t="s">
        <v>53</v>
      </c>
      <c r="Q212" s="28">
        <f>SUMIF(C197:C216,"장",E197:E216)</f>
        <v>0</v>
      </c>
      <c r="R212" s="28">
        <f>COUNTIF(X197:X216,"장국")</f>
        <v>0</v>
      </c>
      <c r="S212" s="28" t="s">
        <v>53</v>
      </c>
      <c r="T212" s="28">
        <f>SUMIF(X197:X216,"장국",E197:E216)</f>
        <v>0</v>
      </c>
      <c r="U212" s="28">
        <f t="shared" si="45"/>
        <v>0</v>
      </c>
      <c r="V212" s="28" t="s">
        <v>53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71</v>
      </c>
      <c r="O216" s="28">
        <f>COUNTIF(C197:C216," ")</f>
        <v>0</v>
      </c>
      <c r="P216" s="28" t="s">
        <v>53</v>
      </c>
      <c r="Q216" s="28">
        <f>SUMIF(C197:C216," ",E197:E216)</f>
        <v>0</v>
      </c>
      <c r="R216" s="28"/>
      <c r="S216" s="28" t="s">
        <v>53</v>
      </c>
      <c r="T216" s="28"/>
      <c r="U216" s="28">
        <f>O216</f>
        <v>0</v>
      </c>
      <c r="V216" s="28" t="s">
        <v>53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86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52</v>
      </c>
      <c r="O217" s="28">
        <f>SUM(O197:O216)</f>
        <v>0</v>
      </c>
      <c r="P217" s="28" t="s">
        <v>53</v>
      </c>
      <c r="Q217" s="28">
        <f>SUM(Q197:Q216)</f>
        <v>0</v>
      </c>
      <c r="R217" s="28">
        <f>SUM(R197:R216)</f>
        <v>0</v>
      </c>
      <c r="S217" s="28" t="s">
        <v>53</v>
      </c>
      <c r="T217" s="28">
        <f>SUM(T197:T216)</f>
        <v>0</v>
      </c>
      <c r="U217" s="28">
        <f>SUM(U197:U216)</f>
        <v>0</v>
      </c>
      <c r="V217" s="28" t="s">
        <v>53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54</v>
      </c>
      <c r="O218" s="28">
        <f>COUNTIF(C218:C237,"전")</f>
        <v>0</v>
      </c>
      <c r="P218" s="28" t="s">
        <v>53</v>
      </c>
      <c r="Q218" s="28">
        <f>SUMIF(C218:C237,"전",E218:E237)</f>
        <v>0</v>
      </c>
      <c r="R218" s="28">
        <f>COUNTIF(X218:X237,"전국")</f>
        <v>0</v>
      </c>
      <c r="S218" s="28" t="s">
        <v>53</v>
      </c>
      <c r="T218" s="28">
        <f>SUMIF(X218:X237,"전국",E218:E237)</f>
        <v>0</v>
      </c>
      <c r="U218" s="28">
        <f t="shared" ref="U218:U233" si="51">O218-R218</f>
        <v>0</v>
      </c>
      <c r="V218" s="28" t="s">
        <v>53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55</v>
      </c>
      <c r="O219" s="28">
        <f>COUNTIF(C218:C237,"답")</f>
        <v>0</v>
      </c>
      <c r="P219" s="28" t="s">
        <v>53</v>
      </c>
      <c r="Q219" s="28">
        <f>SUMIF(C218:C237,"답",E218:E237)</f>
        <v>0</v>
      </c>
      <c r="R219" s="28">
        <f>COUNTIF(X218:X237,"답국")</f>
        <v>0</v>
      </c>
      <c r="S219" s="28" t="s">
        <v>53</v>
      </c>
      <c r="T219" s="28">
        <f>SUMIF(X218:X237,"답국",E218:E237)</f>
        <v>0</v>
      </c>
      <c r="U219" s="28">
        <f t="shared" si="51"/>
        <v>0</v>
      </c>
      <c r="V219" s="28" t="s">
        <v>53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56</v>
      </c>
      <c r="O220" s="28">
        <f>COUNTIF(C218:C237,"임")</f>
        <v>0</v>
      </c>
      <c r="P220" s="28" t="s">
        <v>53</v>
      </c>
      <c r="Q220" s="28">
        <f>SUMIF(C218:C237,"임",E218:E237)</f>
        <v>0</v>
      </c>
      <c r="R220" s="28">
        <f>COUNTIF(X218:X237,"임국")</f>
        <v>0</v>
      </c>
      <c r="S220" s="28" t="s">
        <v>53</v>
      </c>
      <c r="T220" s="28">
        <f>SUMIF(X218:X237,"임국",E218:E237)</f>
        <v>0</v>
      </c>
      <c r="U220" s="28">
        <f t="shared" si="51"/>
        <v>0</v>
      </c>
      <c r="V220" s="28" t="s">
        <v>53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57</v>
      </c>
      <c r="O221" s="28">
        <f>COUNTIF(C218:C237,"대")</f>
        <v>0</v>
      </c>
      <c r="P221" s="28" t="s">
        <v>53</v>
      </c>
      <c r="Q221" s="28">
        <f>SUMIF(C218:C237,"대",E218:E237)</f>
        <v>0</v>
      </c>
      <c r="R221" s="28">
        <f>COUNTIF(X218:X237,"대국")</f>
        <v>0</v>
      </c>
      <c r="S221" s="28" t="s">
        <v>53</v>
      </c>
      <c r="T221" s="28">
        <f>SUMIF(X218:X237,"대국",E218:E237)</f>
        <v>0</v>
      </c>
      <c r="U221" s="28">
        <f t="shared" si="51"/>
        <v>0</v>
      </c>
      <c r="V221" s="28" t="s">
        <v>53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58</v>
      </c>
      <c r="O222" s="28">
        <f>COUNTIF(C218:C237,"도")</f>
        <v>0</v>
      </c>
      <c r="P222" s="28" t="s">
        <v>53</v>
      </c>
      <c r="Q222" s="28">
        <f>SUMIF(C218:C237,"도",E218:E237)</f>
        <v>0</v>
      </c>
      <c r="R222" s="28">
        <f>COUNTIF(X218:X237,"도국")</f>
        <v>0</v>
      </c>
      <c r="S222" s="28" t="s">
        <v>53</v>
      </c>
      <c r="T222" s="28">
        <f>SUMIF(X218:X237,"도국",E218:E237)</f>
        <v>0</v>
      </c>
      <c r="U222" s="28">
        <f t="shared" si="51"/>
        <v>0</v>
      </c>
      <c r="V222" s="28" t="s">
        <v>53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59</v>
      </c>
      <c r="O223" s="28">
        <f>COUNTIF(C218:C237,"천")</f>
        <v>0</v>
      </c>
      <c r="P223" s="28" t="s">
        <v>53</v>
      </c>
      <c r="Q223" s="28">
        <f>SUMIF(C218:C237,"천",E218:E237)</f>
        <v>0</v>
      </c>
      <c r="R223" s="28">
        <f>COUNTIF(X218:X237,"천국")</f>
        <v>0</v>
      </c>
      <c r="S223" s="28" t="s">
        <v>53</v>
      </c>
      <c r="T223" s="28">
        <f>SUMIF(X218:X237,"천국",E218:E237)</f>
        <v>0</v>
      </c>
      <c r="U223" s="28">
        <f t="shared" si="51"/>
        <v>0</v>
      </c>
      <c r="V223" s="28" t="s">
        <v>53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60</v>
      </c>
      <c r="O224" s="28">
        <f>COUNTIF(C218:C237,"구")</f>
        <v>0</v>
      </c>
      <c r="P224" s="28" t="s">
        <v>53</v>
      </c>
      <c r="Q224" s="28">
        <f>SUMIF(C218:C237,"구",E218:E237)</f>
        <v>0</v>
      </c>
      <c r="R224" s="28">
        <f>COUNTIF(X218:X237,"구국")</f>
        <v>0</v>
      </c>
      <c r="S224" s="28" t="s">
        <v>53</v>
      </c>
      <c r="T224" s="28">
        <f>SUMIF(X218:X237,"구국",E218:E237)</f>
        <v>0</v>
      </c>
      <c r="U224" s="28">
        <f t="shared" si="51"/>
        <v>0</v>
      </c>
      <c r="V224" s="28" t="s">
        <v>53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61</v>
      </c>
      <c r="O225" s="28">
        <f>COUNTIF(C218:C237,"제")</f>
        <v>0</v>
      </c>
      <c r="P225" s="28" t="s">
        <v>53</v>
      </c>
      <c r="Q225" s="28">
        <f>SUMIF(C218:C237,"제",E218:E237)</f>
        <v>0</v>
      </c>
      <c r="R225" s="28">
        <f>COUNTIF(X218:X237,"제국")</f>
        <v>0</v>
      </c>
      <c r="S225" s="28" t="s">
        <v>53</v>
      </c>
      <c r="T225" s="28">
        <f>SUMIF(X218:X237,"제국",E218:E237)</f>
        <v>0</v>
      </c>
      <c r="U225" s="28">
        <f t="shared" si="51"/>
        <v>0</v>
      </c>
      <c r="V225" s="28" t="s">
        <v>53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62</v>
      </c>
      <c r="O226" s="28">
        <f>COUNTIF(C218:C237,"유")</f>
        <v>0</v>
      </c>
      <c r="P226" s="28" t="s">
        <v>53</v>
      </c>
      <c r="Q226" s="28">
        <f>SUMIF(C218:C237,"유",E218:E237)</f>
        <v>0</v>
      </c>
      <c r="R226" s="28">
        <f>COUNTIF(X218:X237,"유국")</f>
        <v>0</v>
      </c>
      <c r="S226" s="28" t="s">
        <v>53</v>
      </c>
      <c r="T226" s="28">
        <f>SUMIF(X218:X237,"유국",E218:E237)</f>
        <v>0</v>
      </c>
      <c r="U226" s="28">
        <f t="shared" si="51"/>
        <v>0</v>
      </c>
      <c r="V226" s="28" t="s">
        <v>53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63</v>
      </c>
      <c r="O227" s="28">
        <f>COUNTIF(C218:C237,"과")</f>
        <v>0</v>
      </c>
      <c r="P227" s="28" t="s">
        <v>53</v>
      </c>
      <c r="Q227" s="28">
        <f>SUMIF(C218:C237,"과",E218:E237)</f>
        <v>0</v>
      </c>
      <c r="R227" s="28">
        <f>COUNTIF(X218:X237,"과국")</f>
        <v>0</v>
      </c>
      <c r="S227" s="28" t="s">
        <v>53</v>
      </c>
      <c r="T227" s="28">
        <f>SUMIF(X218:X237,"과국",E218:E237)</f>
        <v>0</v>
      </c>
      <c r="U227" s="28">
        <f t="shared" si="51"/>
        <v>0</v>
      </c>
      <c r="V227" s="28" t="s">
        <v>53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64</v>
      </c>
      <c r="O228" s="28">
        <f>COUNTIF(C218:C237,"묘")</f>
        <v>0</v>
      </c>
      <c r="P228" s="28" t="s">
        <v>53</v>
      </c>
      <c r="Q228" s="28">
        <f>SUMIF(C218:C237,"묘",E218:E237)</f>
        <v>0</v>
      </c>
      <c r="R228" s="28">
        <f>COUNTIF(X218:X237,"묘국")</f>
        <v>0</v>
      </c>
      <c r="S228" s="28" t="s">
        <v>53</v>
      </c>
      <c r="T228" s="28">
        <f>SUMIF(X218:X237,"묘국",E218:E237)</f>
        <v>0</v>
      </c>
      <c r="U228" s="28">
        <f t="shared" si="51"/>
        <v>0</v>
      </c>
      <c r="V228" s="28" t="s">
        <v>53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65</v>
      </c>
      <c r="O229" s="28">
        <f>COUNTIF(C218:C237,"목")</f>
        <v>0</v>
      </c>
      <c r="P229" s="28" t="s">
        <v>53</v>
      </c>
      <c r="Q229" s="28">
        <f>SUMIF(C218:C237,"목",E218:E237)</f>
        <v>0</v>
      </c>
      <c r="R229" s="28">
        <f>COUNTIF(X218:X237,"목국")</f>
        <v>0</v>
      </c>
      <c r="S229" s="28" t="s">
        <v>53</v>
      </c>
      <c r="T229" s="28">
        <f>SUMIF(X218:X237,"목국",E218:E237)</f>
        <v>0</v>
      </c>
      <c r="U229" s="28">
        <f t="shared" si="51"/>
        <v>0</v>
      </c>
      <c r="V229" s="28" t="s">
        <v>53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66</v>
      </c>
      <c r="O230" s="28">
        <f>COUNTIF(C218:C237,"잡")</f>
        <v>0</v>
      </c>
      <c r="P230" s="28" t="s">
        <v>53</v>
      </c>
      <c r="Q230" s="28">
        <f>SUMIF(C218:C237,"잡",E218:E237)</f>
        <v>0</v>
      </c>
      <c r="R230" s="28">
        <f>COUNTIF(X218:X237,"잡국")</f>
        <v>0</v>
      </c>
      <c r="S230" s="28" t="s">
        <v>53</v>
      </c>
      <c r="T230" s="28">
        <f>SUMIF(X218:X237,"잡국",E218:E237)</f>
        <v>0</v>
      </c>
      <c r="U230" s="28">
        <f t="shared" si="51"/>
        <v>0</v>
      </c>
      <c r="V230" s="28" t="s">
        <v>53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70</v>
      </c>
      <c r="O231" s="28">
        <f>COUNTIF(C218:C237,"학")</f>
        <v>0</v>
      </c>
      <c r="P231" s="28" t="s">
        <v>53</v>
      </c>
      <c r="Q231" s="28">
        <f>SUMIF(C218:C237,"학",E218:E237)</f>
        <v>0</v>
      </c>
      <c r="R231" s="28">
        <f>COUNTIF(X218:X237,"학국")</f>
        <v>0</v>
      </c>
      <c r="S231" s="28" t="s">
        <v>53</v>
      </c>
      <c r="T231" s="28">
        <f>SUMIF(X218:X237,"학국",E218:E237)</f>
        <v>0</v>
      </c>
      <c r="U231" s="28">
        <f t="shared" si="51"/>
        <v>0</v>
      </c>
      <c r="V231" s="28" t="s">
        <v>53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67</v>
      </c>
      <c r="O232" s="28">
        <f>COUNTIF(C218:C237,"수")</f>
        <v>0</v>
      </c>
      <c r="P232" s="28" t="s">
        <v>53</v>
      </c>
      <c r="Q232" s="28">
        <f>SUMIF(C218:C237,"수",E218:E237)</f>
        <v>0</v>
      </c>
      <c r="R232" s="28">
        <f>COUNTIF(X218:X237,"수국")</f>
        <v>0</v>
      </c>
      <c r="S232" s="28" t="s">
        <v>53</v>
      </c>
      <c r="T232" s="28">
        <f>SUMIF(X218:X237,"수국",E218:E237)</f>
        <v>0</v>
      </c>
      <c r="U232" s="28">
        <f t="shared" si="51"/>
        <v>0</v>
      </c>
      <c r="V232" s="28" t="s">
        <v>53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68</v>
      </c>
      <c r="O233" s="28">
        <f>COUNTIF(C218:C237,"장")</f>
        <v>0</v>
      </c>
      <c r="P233" s="28" t="s">
        <v>53</v>
      </c>
      <c r="Q233" s="28">
        <f>SUMIF(C218:C237,"장",E218:E237)</f>
        <v>0</v>
      </c>
      <c r="R233" s="28">
        <f>COUNTIF(X218:X237,"장국")</f>
        <v>0</v>
      </c>
      <c r="S233" s="28" t="s">
        <v>53</v>
      </c>
      <c r="T233" s="28">
        <f>SUMIF(X218:X237,"장국",E218:E237)</f>
        <v>0</v>
      </c>
      <c r="U233" s="28">
        <f t="shared" si="51"/>
        <v>0</v>
      </c>
      <c r="V233" s="28" t="s">
        <v>53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71</v>
      </c>
      <c r="O237" s="28">
        <f>COUNTIF(C218:C237," ")</f>
        <v>0</v>
      </c>
      <c r="P237" s="28" t="s">
        <v>53</v>
      </c>
      <c r="Q237" s="28">
        <f>SUMIF(C218:C237," ",E218:E237)</f>
        <v>0</v>
      </c>
      <c r="R237" s="28"/>
      <c r="S237" s="28" t="s">
        <v>53</v>
      </c>
      <c r="T237" s="28"/>
      <c r="U237" s="28">
        <f>O237</f>
        <v>0</v>
      </c>
      <c r="V237" s="28" t="s">
        <v>53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86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52</v>
      </c>
      <c r="O238" s="28">
        <f>SUM(O218:O237)</f>
        <v>0</v>
      </c>
      <c r="P238" s="28" t="s">
        <v>53</v>
      </c>
      <c r="Q238" s="28">
        <f>SUM(Q218:Q237)</f>
        <v>0</v>
      </c>
      <c r="R238" s="28">
        <f>SUM(R218:R237)</f>
        <v>0</v>
      </c>
      <c r="S238" s="28" t="s">
        <v>53</v>
      </c>
      <c r="T238" s="28">
        <f>SUM(T218:T237)</f>
        <v>0</v>
      </c>
      <c r="U238" s="28">
        <f>SUM(U218:U237)</f>
        <v>0</v>
      </c>
      <c r="V238" s="28" t="s">
        <v>53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54</v>
      </c>
      <c r="O239" s="28">
        <f>COUNTIF(C239:C258,"전")</f>
        <v>0</v>
      </c>
      <c r="P239" s="28" t="s">
        <v>53</v>
      </c>
      <c r="Q239" s="28">
        <f>SUMIF(C239:C258,"전",E239:E258)</f>
        <v>0</v>
      </c>
      <c r="R239" s="28">
        <f>COUNTIF(X239:X258,"전국")</f>
        <v>0</v>
      </c>
      <c r="S239" s="28" t="s">
        <v>53</v>
      </c>
      <c r="T239" s="28">
        <f>SUMIF(X239:X258,"전국",E239:E258)</f>
        <v>0</v>
      </c>
      <c r="U239" s="28">
        <f t="shared" ref="U239:U254" si="56">O239-R239</f>
        <v>0</v>
      </c>
      <c r="V239" s="28" t="s">
        <v>53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55</v>
      </c>
      <c r="O240" s="28">
        <f>COUNTIF(C239:C258,"답")</f>
        <v>0</v>
      </c>
      <c r="P240" s="28" t="s">
        <v>53</v>
      </c>
      <c r="Q240" s="28">
        <f>SUMIF(C239:C258,"답",E239:E258)</f>
        <v>0</v>
      </c>
      <c r="R240" s="28">
        <f>COUNTIF(X239:X258,"답국")</f>
        <v>0</v>
      </c>
      <c r="S240" s="28" t="s">
        <v>53</v>
      </c>
      <c r="T240" s="28">
        <f>SUMIF(X239:X258,"답국",E239:E258)</f>
        <v>0</v>
      </c>
      <c r="U240" s="28">
        <f t="shared" si="56"/>
        <v>0</v>
      </c>
      <c r="V240" s="28" t="s">
        <v>53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56</v>
      </c>
      <c r="O241" s="28">
        <f>COUNTIF(C239:C258,"임")</f>
        <v>0</v>
      </c>
      <c r="P241" s="28" t="s">
        <v>53</v>
      </c>
      <c r="Q241" s="28">
        <f>SUMIF(C239:C258,"임",E239:E258)</f>
        <v>0</v>
      </c>
      <c r="R241" s="28">
        <f>COUNTIF(X239:X258,"임국")</f>
        <v>0</v>
      </c>
      <c r="S241" s="28" t="s">
        <v>53</v>
      </c>
      <c r="T241" s="28">
        <f>SUMIF(X239:X258,"임국",E239:E258)</f>
        <v>0</v>
      </c>
      <c r="U241" s="28">
        <f t="shared" si="56"/>
        <v>0</v>
      </c>
      <c r="V241" s="28" t="s">
        <v>53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57</v>
      </c>
      <c r="O242" s="28">
        <f>COUNTIF(C239:C258,"대")</f>
        <v>0</v>
      </c>
      <c r="P242" s="28" t="s">
        <v>53</v>
      </c>
      <c r="Q242" s="28">
        <f>SUMIF(C239:C258,"대",E239:E258)</f>
        <v>0</v>
      </c>
      <c r="R242" s="28">
        <f>COUNTIF(X239:X258,"대국")</f>
        <v>0</v>
      </c>
      <c r="S242" s="28" t="s">
        <v>53</v>
      </c>
      <c r="T242" s="28">
        <f>SUMIF(X239:X258,"대국",E239:E258)</f>
        <v>0</v>
      </c>
      <c r="U242" s="28">
        <f t="shared" si="56"/>
        <v>0</v>
      </c>
      <c r="V242" s="28" t="s">
        <v>53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58</v>
      </c>
      <c r="O243" s="28">
        <f>COUNTIF(C239:C258,"도")</f>
        <v>0</v>
      </c>
      <c r="P243" s="28" t="s">
        <v>53</v>
      </c>
      <c r="Q243" s="28">
        <f>SUMIF(C239:C258,"도",E239:E258)</f>
        <v>0</v>
      </c>
      <c r="R243" s="28">
        <f>COUNTIF(X239:X258,"도국")</f>
        <v>0</v>
      </c>
      <c r="S243" s="28" t="s">
        <v>53</v>
      </c>
      <c r="T243" s="28">
        <f>SUMIF(X239:X258,"도국",E239:E258)</f>
        <v>0</v>
      </c>
      <c r="U243" s="28">
        <f t="shared" si="56"/>
        <v>0</v>
      </c>
      <c r="V243" s="28" t="s">
        <v>53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59</v>
      </c>
      <c r="O244" s="28">
        <f>COUNTIF(C239:C258,"천")</f>
        <v>0</v>
      </c>
      <c r="P244" s="28" t="s">
        <v>53</v>
      </c>
      <c r="Q244" s="28">
        <f>SUMIF(C239:C258,"천",E239:E258)</f>
        <v>0</v>
      </c>
      <c r="R244" s="28">
        <f>COUNTIF(X239:X258,"천국")</f>
        <v>0</v>
      </c>
      <c r="S244" s="28" t="s">
        <v>53</v>
      </c>
      <c r="T244" s="28">
        <f>SUMIF(X239:X258,"천국",E239:E258)</f>
        <v>0</v>
      </c>
      <c r="U244" s="28">
        <f t="shared" si="56"/>
        <v>0</v>
      </c>
      <c r="V244" s="28" t="s">
        <v>53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60</v>
      </c>
      <c r="O245" s="28">
        <f>COUNTIF(C239:C258,"구")</f>
        <v>0</v>
      </c>
      <c r="P245" s="28" t="s">
        <v>53</v>
      </c>
      <c r="Q245" s="28">
        <f>SUMIF(C239:C258,"구",E239:E258)</f>
        <v>0</v>
      </c>
      <c r="R245" s="28">
        <f>COUNTIF(X239:X258,"구국")</f>
        <v>0</v>
      </c>
      <c r="S245" s="28" t="s">
        <v>53</v>
      </c>
      <c r="T245" s="28">
        <f>SUMIF(X239:X258,"구국",E239:E258)</f>
        <v>0</v>
      </c>
      <c r="U245" s="28">
        <f t="shared" si="56"/>
        <v>0</v>
      </c>
      <c r="V245" s="28" t="s">
        <v>53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61</v>
      </c>
      <c r="O246" s="28">
        <f>COUNTIF(C239:C258,"제")</f>
        <v>0</v>
      </c>
      <c r="P246" s="28" t="s">
        <v>53</v>
      </c>
      <c r="Q246" s="28">
        <f>SUMIF(C239:C258,"제",E239:E258)</f>
        <v>0</v>
      </c>
      <c r="R246" s="28">
        <f>COUNTIF(X239:X258,"제국")</f>
        <v>0</v>
      </c>
      <c r="S246" s="28" t="s">
        <v>53</v>
      </c>
      <c r="T246" s="28">
        <f>SUMIF(X239:X258,"제국",E239:E258)</f>
        <v>0</v>
      </c>
      <c r="U246" s="28">
        <f t="shared" si="56"/>
        <v>0</v>
      </c>
      <c r="V246" s="28" t="s">
        <v>53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62</v>
      </c>
      <c r="O247" s="28">
        <f>COUNTIF(C239:C258,"유")</f>
        <v>0</v>
      </c>
      <c r="P247" s="28" t="s">
        <v>53</v>
      </c>
      <c r="Q247" s="28">
        <f>SUMIF(C239:C258,"유",E239:E258)</f>
        <v>0</v>
      </c>
      <c r="R247" s="28">
        <f>COUNTIF(X239:X258,"유국")</f>
        <v>0</v>
      </c>
      <c r="S247" s="28" t="s">
        <v>53</v>
      </c>
      <c r="T247" s="28">
        <f>SUMIF(X239:X258,"유국",E239:E258)</f>
        <v>0</v>
      </c>
      <c r="U247" s="28">
        <f t="shared" si="56"/>
        <v>0</v>
      </c>
      <c r="V247" s="28" t="s">
        <v>53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63</v>
      </c>
      <c r="O248" s="28">
        <f>COUNTIF(C239:C258,"과")</f>
        <v>0</v>
      </c>
      <c r="P248" s="28" t="s">
        <v>53</v>
      </c>
      <c r="Q248" s="28">
        <f>SUMIF(C239:C258,"과",E239:E258)</f>
        <v>0</v>
      </c>
      <c r="R248" s="28">
        <f>COUNTIF(X239:X258,"과국")</f>
        <v>0</v>
      </c>
      <c r="S248" s="28" t="s">
        <v>53</v>
      </c>
      <c r="T248" s="28">
        <f>SUMIF(X239:X258,"과국",E239:E258)</f>
        <v>0</v>
      </c>
      <c r="U248" s="28">
        <f t="shared" si="56"/>
        <v>0</v>
      </c>
      <c r="V248" s="28" t="s">
        <v>53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64</v>
      </c>
      <c r="O249" s="28">
        <f>COUNTIF(C239:C258,"묘")</f>
        <v>0</v>
      </c>
      <c r="P249" s="28" t="s">
        <v>53</v>
      </c>
      <c r="Q249" s="28">
        <f>SUMIF(C239:C258,"묘",E239:E258)</f>
        <v>0</v>
      </c>
      <c r="R249" s="28">
        <f>COUNTIF(X239:X258,"묘국")</f>
        <v>0</v>
      </c>
      <c r="S249" s="28" t="s">
        <v>53</v>
      </c>
      <c r="T249" s="28">
        <f>SUMIF(X239:X258,"묘국",E239:E258)</f>
        <v>0</v>
      </c>
      <c r="U249" s="28">
        <f t="shared" si="56"/>
        <v>0</v>
      </c>
      <c r="V249" s="28" t="s">
        <v>53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65</v>
      </c>
      <c r="O250" s="28">
        <f>COUNTIF(C239:C258,"목")</f>
        <v>0</v>
      </c>
      <c r="P250" s="28" t="s">
        <v>53</v>
      </c>
      <c r="Q250" s="28">
        <f>SUMIF(C239:C258,"목",E239:E258)</f>
        <v>0</v>
      </c>
      <c r="R250" s="28">
        <f>COUNTIF(X239:X258,"목국")</f>
        <v>0</v>
      </c>
      <c r="S250" s="28" t="s">
        <v>53</v>
      </c>
      <c r="T250" s="28">
        <f>SUMIF(X239:X258,"목국",E239:E258)</f>
        <v>0</v>
      </c>
      <c r="U250" s="28">
        <f t="shared" si="56"/>
        <v>0</v>
      </c>
      <c r="V250" s="28" t="s">
        <v>53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66</v>
      </c>
      <c r="O251" s="28">
        <f>COUNTIF(C239:C258,"잡")</f>
        <v>0</v>
      </c>
      <c r="P251" s="28" t="s">
        <v>53</v>
      </c>
      <c r="Q251" s="28">
        <f>SUMIF(C239:C258,"잡",E239:E258)</f>
        <v>0</v>
      </c>
      <c r="R251" s="28">
        <f>COUNTIF(X239:X258,"잡국")</f>
        <v>0</v>
      </c>
      <c r="S251" s="28" t="s">
        <v>53</v>
      </c>
      <c r="T251" s="28">
        <f>SUMIF(X239:X258,"잡국",E239:E258)</f>
        <v>0</v>
      </c>
      <c r="U251" s="28">
        <f t="shared" si="56"/>
        <v>0</v>
      </c>
      <c r="V251" s="28" t="s">
        <v>53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70</v>
      </c>
      <c r="O252" s="28">
        <f>COUNTIF(C239:C258,"학")</f>
        <v>0</v>
      </c>
      <c r="P252" s="28" t="s">
        <v>53</v>
      </c>
      <c r="Q252" s="28">
        <f>SUMIF(C239:C258,"학",E239:E258)</f>
        <v>0</v>
      </c>
      <c r="R252" s="28">
        <f>COUNTIF(X239:X258,"학국")</f>
        <v>0</v>
      </c>
      <c r="S252" s="28" t="s">
        <v>53</v>
      </c>
      <c r="T252" s="28">
        <f>SUMIF(X239:X258,"학국",E239:E258)</f>
        <v>0</v>
      </c>
      <c r="U252" s="28">
        <f t="shared" si="56"/>
        <v>0</v>
      </c>
      <c r="V252" s="28" t="s">
        <v>53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67</v>
      </c>
      <c r="O253" s="28">
        <f>COUNTIF(C239:C258,"수")</f>
        <v>0</v>
      </c>
      <c r="P253" s="28" t="s">
        <v>53</v>
      </c>
      <c r="Q253" s="28">
        <f>SUMIF(C239:C258,"수",E239:E258)</f>
        <v>0</v>
      </c>
      <c r="R253" s="28">
        <f>COUNTIF(X239:X258,"수국")</f>
        <v>0</v>
      </c>
      <c r="S253" s="28" t="s">
        <v>53</v>
      </c>
      <c r="T253" s="28">
        <f>SUMIF(X239:X258,"수국",E239:E258)</f>
        <v>0</v>
      </c>
      <c r="U253" s="28">
        <f t="shared" si="56"/>
        <v>0</v>
      </c>
      <c r="V253" s="28" t="s">
        <v>53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68</v>
      </c>
      <c r="O254" s="28">
        <f>COUNTIF(C239:C258,"장")</f>
        <v>0</v>
      </c>
      <c r="P254" s="28" t="s">
        <v>53</v>
      </c>
      <c r="Q254" s="28">
        <f>SUMIF(C239:C258,"장",E239:E258)</f>
        <v>0</v>
      </c>
      <c r="R254" s="28">
        <f>COUNTIF(X239:X258,"장국")</f>
        <v>0</v>
      </c>
      <c r="S254" s="28" t="s">
        <v>53</v>
      </c>
      <c r="T254" s="28">
        <f>SUMIF(X239:X258,"장국",E239:E258)</f>
        <v>0</v>
      </c>
      <c r="U254" s="28">
        <f t="shared" si="56"/>
        <v>0</v>
      </c>
      <c r="V254" s="28" t="s">
        <v>53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71</v>
      </c>
      <c r="O258" s="28">
        <f>COUNTIF(C239:C258," ")</f>
        <v>0</v>
      </c>
      <c r="P258" s="28" t="s">
        <v>53</v>
      </c>
      <c r="Q258" s="28">
        <f>SUMIF(C239:C258," ",E239:E258)</f>
        <v>0</v>
      </c>
      <c r="R258" s="28"/>
      <c r="S258" s="28" t="s">
        <v>53</v>
      </c>
      <c r="T258" s="28"/>
      <c r="U258" s="28">
        <f>O258</f>
        <v>0</v>
      </c>
      <c r="V258" s="28" t="s">
        <v>53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86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52</v>
      </c>
      <c r="O259" s="28">
        <f>SUM(O239:O258)</f>
        <v>0</v>
      </c>
      <c r="P259" s="28" t="s">
        <v>53</v>
      </c>
      <c r="Q259" s="28">
        <f>SUM(Q239:Q258)</f>
        <v>0</v>
      </c>
      <c r="R259" s="28">
        <f>SUM(R239:R258)</f>
        <v>0</v>
      </c>
      <c r="S259" s="28" t="s">
        <v>53</v>
      </c>
      <c r="T259" s="28">
        <f>SUM(T239:T258)</f>
        <v>0</v>
      </c>
      <c r="U259" s="28">
        <f>SUM(U239:U258)</f>
        <v>0</v>
      </c>
      <c r="V259" s="28" t="s">
        <v>53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54</v>
      </c>
      <c r="O260" s="28">
        <f>COUNTIF(C260:C279,"전")</f>
        <v>0</v>
      </c>
      <c r="P260" s="28" t="s">
        <v>53</v>
      </c>
      <c r="Q260" s="28">
        <f>SUMIF(C260:C279,"전",E260:E279)</f>
        <v>0</v>
      </c>
      <c r="R260" s="28">
        <f>COUNTIF(X260:X279,"전국")</f>
        <v>0</v>
      </c>
      <c r="S260" s="28" t="s">
        <v>53</v>
      </c>
      <c r="T260" s="28">
        <f>SUMIF(X260:X279,"전국",E260:E279)</f>
        <v>0</v>
      </c>
      <c r="U260" s="28">
        <f t="shared" ref="U260:U275" si="61">O260-R260</f>
        <v>0</v>
      </c>
      <c r="V260" s="28" t="s">
        <v>53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55</v>
      </c>
      <c r="O261" s="28">
        <f>COUNTIF(C260:C279,"답")</f>
        <v>0</v>
      </c>
      <c r="P261" s="28" t="s">
        <v>53</v>
      </c>
      <c r="Q261" s="28">
        <f>SUMIF(C260:C279,"답",E260:E279)</f>
        <v>0</v>
      </c>
      <c r="R261" s="28">
        <f>COUNTIF(X260:X279,"답국")</f>
        <v>0</v>
      </c>
      <c r="S261" s="28" t="s">
        <v>53</v>
      </c>
      <c r="T261" s="28">
        <f>SUMIF(X260:X279,"답국",E260:E279)</f>
        <v>0</v>
      </c>
      <c r="U261" s="28">
        <f t="shared" si="61"/>
        <v>0</v>
      </c>
      <c r="V261" s="28" t="s">
        <v>53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56</v>
      </c>
      <c r="O262" s="28">
        <f>COUNTIF(C260:C279,"임")</f>
        <v>0</v>
      </c>
      <c r="P262" s="28" t="s">
        <v>53</v>
      </c>
      <c r="Q262" s="28">
        <f>SUMIF(C260:C279,"임",E260:E279)</f>
        <v>0</v>
      </c>
      <c r="R262" s="28">
        <f>COUNTIF(X260:X279,"임국")</f>
        <v>0</v>
      </c>
      <c r="S262" s="28" t="s">
        <v>53</v>
      </c>
      <c r="T262" s="28">
        <f>SUMIF(X260:X279,"임국",E260:E279)</f>
        <v>0</v>
      </c>
      <c r="U262" s="28">
        <f t="shared" si="61"/>
        <v>0</v>
      </c>
      <c r="V262" s="28" t="s">
        <v>53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57</v>
      </c>
      <c r="O263" s="28">
        <f>COUNTIF(C260:C279,"대")</f>
        <v>0</v>
      </c>
      <c r="P263" s="28" t="s">
        <v>53</v>
      </c>
      <c r="Q263" s="28">
        <f>SUMIF(C260:C279,"대",E260:E279)</f>
        <v>0</v>
      </c>
      <c r="R263" s="28">
        <f>COUNTIF(X260:X279,"대국")</f>
        <v>0</v>
      </c>
      <c r="S263" s="28" t="s">
        <v>53</v>
      </c>
      <c r="T263" s="28">
        <f>SUMIF(X260:X279,"대국",E260:E279)</f>
        <v>0</v>
      </c>
      <c r="U263" s="28">
        <f t="shared" si="61"/>
        <v>0</v>
      </c>
      <c r="V263" s="28" t="s">
        <v>53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58</v>
      </c>
      <c r="O264" s="28">
        <f>COUNTIF(C260:C279,"도")</f>
        <v>0</v>
      </c>
      <c r="P264" s="28" t="s">
        <v>53</v>
      </c>
      <c r="Q264" s="28">
        <f>SUMIF(C260:C279,"도",E260:E279)</f>
        <v>0</v>
      </c>
      <c r="R264" s="28">
        <f>COUNTIF(X260:X279,"도국")</f>
        <v>0</v>
      </c>
      <c r="S264" s="28" t="s">
        <v>53</v>
      </c>
      <c r="T264" s="28">
        <f>SUMIF(X260:X279,"도국",E260:E279)</f>
        <v>0</v>
      </c>
      <c r="U264" s="28">
        <f t="shared" si="61"/>
        <v>0</v>
      </c>
      <c r="V264" s="28" t="s">
        <v>53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59</v>
      </c>
      <c r="O265" s="28">
        <f>COUNTIF(C260:C279,"천")</f>
        <v>0</v>
      </c>
      <c r="P265" s="28" t="s">
        <v>53</v>
      </c>
      <c r="Q265" s="28">
        <f>SUMIF(C260:C279,"천",E260:E279)</f>
        <v>0</v>
      </c>
      <c r="R265" s="28">
        <f>COUNTIF(X260:X279,"천국")</f>
        <v>0</v>
      </c>
      <c r="S265" s="28" t="s">
        <v>53</v>
      </c>
      <c r="T265" s="28">
        <f>SUMIF(X260:X279,"천국",E260:E279)</f>
        <v>0</v>
      </c>
      <c r="U265" s="28">
        <f t="shared" si="61"/>
        <v>0</v>
      </c>
      <c r="V265" s="28" t="s">
        <v>53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60</v>
      </c>
      <c r="O266" s="28">
        <f>COUNTIF(C260:C279,"구")</f>
        <v>0</v>
      </c>
      <c r="P266" s="28" t="s">
        <v>53</v>
      </c>
      <c r="Q266" s="28">
        <f>SUMIF(C260:C279,"구",E260:E279)</f>
        <v>0</v>
      </c>
      <c r="R266" s="28">
        <f>COUNTIF(X260:X279,"구국")</f>
        <v>0</v>
      </c>
      <c r="S266" s="28" t="s">
        <v>53</v>
      </c>
      <c r="T266" s="28">
        <f>SUMIF(X260:X279,"구국",E260:E279)</f>
        <v>0</v>
      </c>
      <c r="U266" s="28">
        <f t="shared" si="61"/>
        <v>0</v>
      </c>
      <c r="V266" s="28" t="s">
        <v>53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61</v>
      </c>
      <c r="O267" s="28">
        <f>COUNTIF(C260:C279,"제")</f>
        <v>0</v>
      </c>
      <c r="P267" s="28" t="s">
        <v>53</v>
      </c>
      <c r="Q267" s="28">
        <f>SUMIF(C260:C279,"제",E260:E279)</f>
        <v>0</v>
      </c>
      <c r="R267" s="28">
        <f>COUNTIF(X260:X279,"제국")</f>
        <v>0</v>
      </c>
      <c r="S267" s="28" t="s">
        <v>53</v>
      </c>
      <c r="T267" s="28">
        <f>SUMIF(X260:X279,"제국",E260:E279)</f>
        <v>0</v>
      </c>
      <c r="U267" s="28">
        <f t="shared" si="61"/>
        <v>0</v>
      </c>
      <c r="V267" s="28" t="s">
        <v>53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62</v>
      </c>
      <c r="O268" s="28">
        <f>COUNTIF(C260:C279,"유")</f>
        <v>0</v>
      </c>
      <c r="P268" s="28" t="s">
        <v>53</v>
      </c>
      <c r="Q268" s="28">
        <f>SUMIF(C260:C279,"유",E260:E279)</f>
        <v>0</v>
      </c>
      <c r="R268" s="28">
        <f>COUNTIF(X260:X279,"유국")</f>
        <v>0</v>
      </c>
      <c r="S268" s="28" t="s">
        <v>53</v>
      </c>
      <c r="T268" s="28">
        <f>SUMIF(X260:X279,"유국",E260:E279)</f>
        <v>0</v>
      </c>
      <c r="U268" s="28">
        <f t="shared" si="61"/>
        <v>0</v>
      </c>
      <c r="V268" s="28" t="s">
        <v>53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63</v>
      </c>
      <c r="O269" s="28">
        <f>COUNTIF(C260:C279,"과")</f>
        <v>0</v>
      </c>
      <c r="P269" s="28" t="s">
        <v>53</v>
      </c>
      <c r="Q269" s="28">
        <f>SUMIF(C260:C279,"과",E260:E279)</f>
        <v>0</v>
      </c>
      <c r="R269" s="28">
        <f>COUNTIF(X260:X279,"과국")</f>
        <v>0</v>
      </c>
      <c r="S269" s="28" t="s">
        <v>53</v>
      </c>
      <c r="T269" s="28">
        <f>SUMIF(X260:X279,"과국",E260:E279)</f>
        <v>0</v>
      </c>
      <c r="U269" s="28">
        <f t="shared" si="61"/>
        <v>0</v>
      </c>
      <c r="V269" s="28" t="s">
        <v>53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64</v>
      </c>
      <c r="O270" s="28">
        <f>COUNTIF(C260:C279,"묘")</f>
        <v>0</v>
      </c>
      <c r="P270" s="28" t="s">
        <v>53</v>
      </c>
      <c r="Q270" s="28">
        <f>SUMIF(C260:C279,"묘",E260:E279)</f>
        <v>0</v>
      </c>
      <c r="R270" s="28">
        <f>COUNTIF(X260:X279,"묘국")</f>
        <v>0</v>
      </c>
      <c r="S270" s="28" t="s">
        <v>53</v>
      </c>
      <c r="T270" s="28">
        <f>SUMIF(X260:X279,"묘국",E260:E279)</f>
        <v>0</v>
      </c>
      <c r="U270" s="28">
        <f t="shared" si="61"/>
        <v>0</v>
      </c>
      <c r="V270" s="28" t="s">
        <v>53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65</v>
      </c>
      <c r="O271" s="28">
        <f>COUNTIF(C260:C279,"목")</f>
        <v>0</v>
      </c>
      <c r="P271" s="28" t="s">
        <v>53</v>
      </c>
      <c r="Q271" s="28">
        <f>SUMIF(C260:C279,"목",E260:E279)</f>
        <v>0</v>
      </c>
      <c r="R271" s="28">
        <f>COUNTIF(X260:X279,"목국")</f>
        <v>0</v>
      </c>
      <c r="S271" s="28" t="s">
        <v>53</v>
      </c>
      <c r="T271" s="28">
        <f>SUMIF(X260:X279,"목국",E260:E279)</f>
        <v>0</v>
      </c>
      <c r="U271" s="28">
        <f t="shared" si="61"/>
        <v>0</v>
      </c>
      <c r="V271" s="28" t="s">
        <v>53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66</v>
      </c>
      <c r="O272" s="28">
        <f>COUNTIF(C260:C279,"잡")</f>
        <v>0</v>
      </c>
      <c r="P272" s="28" t="s">
        <v>53</v>
      </c>
      <c r="Q272" s="28">
        <f>SUMIF(C260:C279,"잡",E260:E279)</f>
        <v>0</v>
      </c>
      <c r="R272" s="28">
        <f>COUNTIF(X260:X279,"잡국")</f>
        <v>0</v>
      </c>
      <c r="S272" s="28" t="s">
        <v>53</v>
      </c>
      <c r="T272" s="28">
        <f>SUMIF(X260:X279,"잡국",E260:E279)</f>
        <v>0</v>
      </c>
      <c r="U272" s="28">
        <f t="shared" si="61"/>
        <v>0</v>
      </c>
      <c r="V272" s="28" t="s">
        <v>53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70</v>
      </c>
      <c r="O273" s="28">
        <f>COUNTIF(C260:C279,"학")</f>
        <v>0</v>
      </c>
      <c r="P273" s="28" t="s">
        <v>53</v>
      </c>
      <c r="Q273" s="28">
        <f>SUMIF(C260:C279,"학",E260:E279)</f>
        <v>0</v>
      </c>
      <c r="R273" s="28">
        <f>COUNTIF(X260:X279,"학국")</f>
        <v>0</v>
      </c>
      <c r="S273" s="28" t="s">
        <v>53</v>
      </c>
      <c r="T273" s="28">
        <f>SUMIF(X260:X279,"학국",E260:E279)</f>
        <v>0</v>
      </c>
      <c r="U273" s="28">
        <f t="shared" si="61"/>
        <v>0</v>
      </c>
      <c r="V273" s="28" t="s">
        <v>53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67</v>
      </c>
      <c r="O274" s="28">
        <f>COUNTIF(C260:C279,"수")</f>
        <v>0</v>
      </c>
      <c r="P274" s="28" t="s">
        <v>53</v>
      </c>
      <c r="Q274" s="28">
        <f>SUMIF(C260:C279,"수",E260:E279)</f>
        <v>0</v>
      </c>
      <c r="R274" s="28">
        <f>COUNTIF(X260:X279,"수국")</f>
        <v>0</v>
      </c>
      <c r="S274" s="28" t="s">
        <v>53</v>
      </c>
      <c r="T274" s="28">
        <f>SUMIF(X260:X279,"수국",E260:E279)</f>
        <v>0</v>
      </c>
      <c r="U274" s="28">
        <f t="shared" si="61"/>
        <v>0</v>
      </c>
      <c r="V274" s="28" t="s">
        <v>53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68</v>
      </c>
      <c r="O275" s="28">
        <f>COUNTIF(C260:C279,"장")</f>
        <v>0</v>
      </c>
      <c r="P275" s="28" t="s">
        <v>53</v>
      </c>
      <c r="Q275" s="28">
        <f>SUMIF(C260:C279,"장",E260:E279)</f>
        <v>0</v>
      </c>
      <c r="R275" s="28">
        <f>COUNTIF(X260:X279,"장국")</f>
        <v>0</v>
      </c>
      <c r="S275" s="28" t="s">
        <v>53</v>
      </c>
      <c r="T275" s="28">
        <f>SUMIF(X260:X279,"장국",E260:E279)</f>
        <v>0</v>
      </c>
      <c r="U275" s="28">
        <f t="shared" si="61"/>
        <v>0</v>
      </c>
      <c r="V275" s="28" t="s">
        <v>53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71</v>
      </c>
      <c r="O279" s="28">
        <f>COUNTIF(C260:C279," ")</f>
        <v>0</v>
      </c>
      <c r="P279" s="28" t="s">
        <v>53</v>
      </c>
      <c r="Q279" s="28">
        <f>SUMIF(C260:C279," ",E260:E279)</f>
        <v>0</v>
      </c>
      <c r="R279" s="28"/>
      <c r="S279" s="28" t="s">
        <v>53</v>
      </c>
      <c r="T279" s="28"/>
      <c r="U279" s="28">
        <f>O279</f>
        <v>0</v>
      </c>
      <c r="V279" s="28" t="s">
        <v>53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86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52</v>
      </c>
      <c r="O280" s="28">
        <f>SUM(O260:O279)</f>
        <v>0</v>
      </c>
      <c r="P280" s="28" t="s">
        <v>53</v>
      </c>
      <c r="Q280" s="28">
        <f>SUM(Q260:Q279)</f>
        <v>0</v>
      </c>
      <c r="R280" s="28">
        <f>SUM(R260:R279)</f>
        <v>0</v>
      </c>
      <c r="S280" s="28" t="s">
        <v>53</v>
      </c>
      <c r="T280" s="28">
        <f>SUM(T260:T279)</f>
        <v>0</v>
      </c>
      <c r="U280" s="28">
        <f>SUM(U260:U279)</f>
        <v>0</v>
      </c>
      <c r="V280" s="28" t="s">
        <v>53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54</v>
      </c>
      <c r="O281" s="28">
        <f>COUNTIF(C281:C300,"전")</f>
        <v>0</v>
      </c>
      <c r="P281" s="28" t="s">
        <v>53</v>
      </c>
      <c r="Q281" s="28">
        <f>SUMIF(C281:C300,"전",E281:E300)</f>
        <v>0</v>
      </c>
      <c r="R281" s="28">
        <f>COUNTIF(X281:X300,"전국")</f>
        <v>0</v>
      </c>
      <c r="S281" s="28" t="s">
        <v>53</v>
      </c>
      <c r="T281" s="28">
        <f>SUMIF(X281:X300,"전국",E281:E300)</f>
        <v>0</v>
      </c>
      <c r="U281" s="28">
        <f t="shared" ref="U281:U296" si="67">O281-R281</f>
        <v>0</v>
      </c>
      <c r="V281" s="28" t="s">
        <v>53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55</v>
      </c>
      <c r="O282" s="28">
        <f>COUNTIF(C281:C300,"답")</f>
        <v>0</v>
      </c>
      <c r="P282" s="28" t="s">
        <v>53</v>
      </c>
      <c r="Q282" s="28">
        <f>SUMIF(C281:C300,"답",E281:E300)</f>
        <v>0</v>
      </c>
      <c r="R282" s="28">
        <f>COUNTIF(X281:X300,"답국")</f>
        <v>0</v>
      </c>
      <c r="S282" s="28" t="s">
        <v>53</v>
      </c>
      <c r="T282" s="28">
        <f>SUMIF(X281:X300,"답국",E281:E300)</f>
        <v>0</v>
      </c>
      <c r="U282" s="28">
        <f t="shared" si="67"/>
        <v>0</v>
      </c>
      <c r="V282" s="28" t="s">
        <v>53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56</v>
      </c>
      <c r="O283" s="28">
        <f>COUNTIF(C281:C300,"임")</f>
        <v>0</v>
      </c>
      <c r="P283" s="28" t="s">
        <v>53</v>
      </c>
      <c r="Q283" s="28">
        <f>SUMIF(C281:C300,"임",E281:E300)</f>
        <v>0</v>
      </c>
      <c r="R283" s="28">
        <f>COUNTIF(X281:X300,"임국")</f>
        <v>0</v>
      </c>
      <c r="S283" s="28" t="s">
        <v>53</v>
      </c>
      <c r="T283" s="28">
        <f>SUMIF(X281:X300,"임국",E281:E300)</f>
        <v>0</v>
      </c>
      <c r="U283" s="28">
        <f t="shared" si="67"/>
        <v>0</v>
      </c>
      <c r="V283" s="28" t="s">
        <v>53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57</v>
      </c>
      <c r="O284" s="28">
        <f>COUNTIF(C281:C300,"대")</f>
        <v>0</v>
      </c>
      <c r="P284" s="28" t="s">
        <v>53</v>
      </c>
      <c r="Q284" s="28">
        <f>SUMIF(C281:C300,"대",E281:E300)</f>
        <v>0</v>
      </c>
      <c r="R284" s="28">
        <f>COUNTIF(X281:X300,"대국")</f>
        <v>0</v>
      </c>
      <c r="S284" s="28" t="s">
        <v>53</v>
      </c>
      <c r="T284" s="28">
        <f>SUMIF(X281:X300,"대국",E281:E300)</f>
        <v>0</v>
      </c>
      <c r="U284" s="28">
        <f t="shared" si="67"/>
        <v>0</v>
      </c>
      <c r="V284" s="28" t="s">
        <v>53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58</v>
      </c>
      <c r="O285" s="28">
        <f>COUNTIF(C281:C300,"도")</f>
        <v>0</v>
      </c>
      <c r="P285" s="28" t="s">
        <v>53</v>
      </c>
      <c r="Q285" s="28">
        <f>SUMIF(C281:C300,"도",E281:E300)</f>
        <v>0</v>
      </c>
      <c r="R285" s="28">
        <f>COUNTIF(X281:X300,"도국")</f>
        <v>0</v>
      </c>
      <c r="S285" s="28" t="s">
        <v>53</v>
      </c>
      <c r="T285" s="28">
        <f>SUMIF(X281:X300,"도국",E281:E300)</f>
        <v>0</v>
      </c>
      <c r="U285" s="28">
        <f t="shared" si="67"/>
        <v>0</v>
      </c>
      <c r="V285" s="28" t="s">
        <v>53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59</v>
      </c>
      <c r="O286" s="28">
        <f>COUNTIF(C281:C300,"천")</f>
        <v>0</v>
      </c>
      <c r="P286" s="28" t="s">
        <v>53</v>
      </c>
      <c r="Q286" s="28">
        <f>SUMIF(C281:C300,"천",E281:E300)</f>
        <v>0</v>
      </c>
      <c r="R286" s="28">
        <f>COUNTIF(X281:X300,"천국")</f>
        <v>0</v>
      </c>
      <c r="S286" s="28" t="s">
        <v>53</v>
      </c>
      <c r="T286" s="28">
        <f>SUMIF(X281:X300,"천국",E281:E300)</f>
        <v>0</v>
      </c>
      <c r="U286" s="28">
        <f t="shared" si="67"/>
        <v>0</v>
      </c>
      <c r="V286" s="28" t="s">
        <v>53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60</v>
      </c>
      <c r="O287" s="28">
        <f>COUNTIF(C281:C300,"구")</f>
        <v>0</v>
      </c>
      <c r="P287" s="28" t="s">
        <v>53</v>
      </c>
      <c r="Q287" s="28">
        <f>SUMIF(C281:C300,"구",E281:E300)</f>
        <v>0</v>
      </c>
      <c r="R287" s="28">
        <f>COUNTIF(X281:X300,"구국")</f>
        <v>0</v>
      </c>
      <c r="S287" s="28" t="s">
        <v>53</v>
      </c>
      <c r="T287" s="28">
        <f>SUMIF(X281:X300,"구국",E281:E300)</f>
        <v>0</v>
      </c>
      <c r="U287" s="28">
        <f t="shared" si="67"/>
        <v>0</v>
      </c>
      <c r="V287" s="28" t="s">
        <v>53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61</v>
      </c>
      <c r="O288" s="28">
        <f>COUNTIF(C281:C300,"제")</f>
        <v>0</v>
      </c>
      <c r="P288" s="28" t="s">
        <v>53</v>
      </c>
      <c r="Q288" s="28">
        <f>SUMIF(C281:C300,"제",E281:E300)</f>
        <v>0</v>
      </c>
      <c r="R288" s="28">
        <f>COUNTIF(X281:X300,"제국")</f>
        <v>0</v>
      </c>
      <c r="S288" s="28" t="s">
        <v>53</v>
      </c>
      <c r="T288" s="28">
        <f>SUMIF(X281:X300,"제국",E281:E300)</f>
        <v>0</v>
      </c>
      <c r="U288" s="28">
        <f t="shared" si="67"/>
        <v>0</v>
      </c>
      <c r="V288" s="28" t="s">
        <v>53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62</v>
      </c>
      <c r="O289" s="28">
        <f>COUNTIF(C281:C300,"유")</f>
        <v>0</v>
      </c>
      <c r="P289" s="28" t="s">
        <v>53</v>
      </c>
      <c r="Q289" s="28">
        <f>SUMIF(C281:C300,"유",E281:E300)</f>
        <v>0</v>
      </c>
      <c r="R289" s="28">
        <f>COUNTIF(X281:X300,"유국")</f>
        <v>0</v>
      </c>
      <c r="S289" s="28" t="s">
        <v>53</v>
      </c>
      <c r="T289" s="28">
        <f>SUMIF(X281:X300,"유국",E281:E300)</f>
        <v>0</v>
      </c>
      <c r="U289" s="28">
        <f t="shared" si="67"/>
        <v>0</v>
      </c>
      <c r="V289" s="28" t="s">
        <v>53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63</v>
      </c>
      <c r="O290" s="28">
        <f>COUNTIF(C281:C300,"과")</f>
        <v>0</v>
      </c>
      <c r="P290" s="28" t="s">
        <v>53</v>
      </c>
      <c r="Q290" s="28">
        <f>SUMIF(C281:C300,"과",E281:E300)</f>
        <v>0</v>
      </c>
      <c r="R290" s="28">
        <f>COUNTIF(X281:X300,"과국")</f>
        <v>0</v>
      </c>
      <c r="S290" s="28" t="s">
        <v>53</v>
      </c>
      <c r="T290" s="28">
        <f>SUMIF(X281:X300,"과국",E281:E300)</f>
        <v>0</v>
      </c>
      <c r="U290" s="28">
        <f t="shared" si="67"/>
        <v>0</v>
      </c>
      <c r="V290" s="28" t="s">
        <v>53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64</v>
      </c>
      <c r="O291" s="28">
        <f>COUNTIF(C281:C300,"묘")</f>
        <v>0</v>
      </c>
      <c r="P291" s="28" t="s">
        <v>53</v>
      </c>
      <c r="Q291" s="28">
        <f>SUMIF(C281:C300,"묘",E281:E300)</f>
        <v>0</v>
      </c>
      <c r="R291" s="28">
        <f>COUNTIF(X281:X300,"묘국")</f>
        <v>0</v>
      </c>
      <c r="S291" s="28" t="s">
        <v>53</v>
      </c>
      <c r="T291" s="28">
        <f>SUMIF(X281:X300,"묘국",E281:E300)</f>
        <v>0</v>
      </c>
      <c r="U291" s="28">
        <f t="shared" si="67"/>
        <v>0</v>
      </c>
      <c r="V291" s="28" t="s">
        <v>53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65</v>
      </c>
      <c r="O292" s="28">
        <f>COUNTIF(C281:C300,"목")</f>
        <v>0</v>
      </c>
      <c r="P292" s="28" t="s">
        <v>53</v>
      </c>
      <c r="Q292" s="28">
        <f>SUMIF(C281:C300,"목",E281:E300)</f>
        <v>0</v>
      </c>
      <c r="R292" s="28">
        <f>COUNTIF(X281:X300,"목국")</f>
        <v>0</v>
      </c>
      <c r="S292" s="28" t="s">
        <v>53</v>
      </c>
      <c r="T292" s="28">
        <f>SUMIF(X281:X300,"목국",E281:E300)</f>
        <v>0</v>
      </c>
      <c r="U292" s="28">
        <f t="shared" si="67"/>
        <v>0</v>
      </c>
      <c r="V292" s="28" t="s">
        <v>53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66</v>
      </c>
      <c r="O293" s="28">
        <f>COUNTIF(C281:C300,"잡")</f>
        <v>0</v>
      </c>
      <c r="P293" s="28" t="s">
        <v>53</v>
      </c>
      <c r="Q293" s="28">
        <f>SUMIF(C281:C300,"잡",E281:E300)</f>
        <v>0</v>
      </c>
      <c r="R293" s="28">
        <f>COUNTIF(X281:X300,"잡국")</f>
        <v>0</v>
      </c>
      <c r="S293" s="28" t="s">
        <v>53</v>
      </c>
      <c r="T293" s="28">
        <f>SUMIF(X281:X300,"잡국",E281:E300)</f>
        <v>0</v>
      </c>
      <c r="U293" s="28">
        <f t="shared" si="67"/>
        <v>0</v>
      </c>
      <c r="V293" s="28" t="s">
        <v>53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70</v>
      </c>
      <c r="O294" s="28">
        <f>COUNTIF(C281:C300,"학")</f>
        <v>0</v>
      </c>
      <c r="P294" s="28" t="s">
        <v>53</v>
      </c>
      <c r="Q294" s="28">
        <f>SUMIF(C281:C300,"학",E281:E300)</f>
        <v>0</v>
      </c>
      <c r="R294" s="28">
        <f>COUNTIF(X281:X300,"학국")</f>
        <v>0</v>
      </c>
      <c r="S294" s="28" t="s">
        <v>53</v>
      </c>
      <c r="T294" s="28">
        <f>SUMIF(X281:X300,"학국",E281:E300)</f>
        <v>0</v>
      </c>
      <c r="U294" s="28">
        <f t="shared" si="67"/>
        <v>0</v>
      </c>
      <c r="V294" s="28" t="s">
        <v>53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67</v>
      </c>
      <c r="O295" s="28">
        <f>COUNTIF(C281:C300,"수")</f>
        <v>0</v>
      </c>
      <c r="P295" s="28" t="s">
        <v>53</v>
      </c>
      <c r="Q295" s="28">
        <f>SUMIF(C281:C300,"수",E281:E300)</f>
        <v>0</v>
      </c>
      <c r="R295" s="28">
        <f>COUNTIF(X281:X300,"수국")</f>
        <v>0</v>
      </c>
      <c r="S295" s="28" t="s">
        <v>53</v>
      </c>
      <c r="T295" s="28">
        <f>SUMIF(X281:X300,"수국",E281:E300)</f>
        <v>0</v>
      </c>
      <c r="U295" s="28">
        <f t="shared" si="67"/>
        <v>0</v>
      </c>
      <c r="V295" s="28" t="s">
        <v>53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68</v>
      </c>
      <c r="O296" s="28">
        <f>COUNTIF(C281:C300,"장")</f>
        <v>0</v>
      </c>
      <c r="P296" s="28" t="s">
        <v>53</v>
      </c>
      <c r="Q296" s="28">
        <f>SUMIF(C281:C300,"장",E281:E300)</f>
        <v>0</v>
      </c>
      <c r="R296" s="28">
        <f>COUNTIF(X281:X300,"장국")</f>
        <v>0</v>
      </c>
      <c r="S296" s="28" t="s">
        <v>53</v>
      </c>
      <c r="T296" s="28">
        <f>SUMIF(X281:X300,"장국",E281:E300)</f>
        <v>0</v>
      </c>
      <c r="U296" s="28">
        <f t="shared" si="67"/>
        <v>0</v>
      </c>
      <c r="V296" s="28" t="s">
        <v>53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71</v>
      </c>
      <c r="O300" s="28">
        <f>COUNTIF(C281:C300," ")</f>
        <v>0</v>
      </c>
      <c r="P300" s="28" t="s">
        <v>53</v>
      </c>
      <c r="Q300" s="28">
        <f>SUMIF(C281:C300," ",E281:E300)</f>
        <v>0</v>
      </c>
      <c r="R300" s="28"/>
      <c r="S300" s="28" t="s">
        <v>53</v>
      </c>
      <c r="T300" s="28"/>
      <c r="U300" s="28">
        <f>O300</f>
        <v>0</v>
      </c>
      <c r="V300" s="28" t="s">
        <v>53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86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52</v>
      </c>
      <c r="O301" s="28">
        <f>SUM(O281:O300)</f>
        <v>0</v>
      </c>
      <c r="P301" s="28" t="s">
        <v>53</v>
      </c>
      <c r="Q301" s="28">
        <f>SUM(Q281:Q300)</f>
        <v>0</v>
      </c>
      <c r="R301" s="28">
        <f>SUM(R281:R300)</f>
        <v>0</v>
      </c>
      <c r="S301" s="28" t="s">
        <v>53</v>
      </c>
      <c r="T301" s="28">
        <f>SUM(T281:T300)</f>
        <v>0</v>
      </c>
      <c r="U301" s="28">
        <f>SUM(U281:U300)</f>
        <v>0</v>
      </c>
      <c r="V301" s="28" t="s">
        <v>53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54</v>
      </c>
      <c r="O302" s="28">
        <f>COUNTIF(C302:C321,"전")</f>
        <v>0</v>
      </c>
      <c r="P302" s="28" t="s">
        <v>53</v>
      </c>
      <c r="Q302" s="28">
        <f>SUMIF(C302:C321,"전",E302:E321)</f>
        <v>0</v>
      </c>
      <c r="R302" s="28">
        <f>COUNTIF(X302:X321,"전국")</f>
        <v>0</v>
      </c>
      <c r="S302" s="28" t="s">
        <v>53</v>
      </c>
      <c r="T302" s="28">
        <f>SUMIF(X302:X321,"전국",E302:E321)</f>
        <v>0</v>
      </c>
      <c r="U302" s="28">
        <f t="shared" ref="U302:U317" si="71">O302-R302</f>
        <v>0</v>
      </c>
      <c r="V302" s="28" t="s">
        <v>53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55</v>
      </c>
      <c r="O303" s="28">
        <f>COUNTIF(C302:C321,"답")</f>
        <v>0</v>
      </c>
      <c r="P303" s="28" t="s">
        <v>53</v>
      </c>
      <c r="Q303" s="28">
        <f>SUMIF(C302:C321,"답",E302:E321)</f>
        <v>0</v>
      </c>
      <c r="R303" s="28">
        <f>COUNTIF(X302:X321,"답국")</f>
        <v>0</v>
      </c>
      <c r="S303" s="28" t="s">
        <v>53</v>
      </c>
      <c r="T303" s="28">
        <f>SUMIF(X302:X321,"답국",E302:E321)</f>
        <v>0</v>
      </c>
      <c r="U303" s="28">
        <f t="shared" si="71"/>
        <v>0</v>
      </c>
      <c r="V303" s="28" t="s">
        <v>53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56</v>
      </c>
      <c r="O304" s="28">
        <f>COUNTIF(C302:C321,"임")</f>
        <v>0</v>
      </c>
      <c r="P304" s="28" t="s">
        <v>53</v>
      </c>
      <c r="Q304" s="28">
        <f>SUMIF(C302:C321,"임",E302:E321)</f>
        <v>0</v>
      </c>
      <c r="R304" s="28">
        <f>COUNTIF(X302:X321,"임국")</f>
        <v>0</v>
      </c>
      <c r="S304" s="28" t="s">
        <v>53</v>
      </c>
      <c r="T304" s="28">
        <f>SUMIF(X302:X321,"임국",E302:E321)</f>
        <v>0</v>
      </c>
      <c r="U304" s="28">
        <f t="shared" si="71"/>
        <v>0</v>
      </c>
      <c r="V304" s="28" t="s">
        <v>53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57</v>
      </c>
      <c r="O305" s="28">
        <f>COUNTIF(C302:C321,"대")</f>
        <v>0</v>
      </c>
      <c r="P305" s="28" t="s">
        <v>53</v>
      </c>
      <c r="Q305" s="28">
        <f>SUMIF(C302:C321,"대",E302:E321)</f>
        <v>0</v>
      </c>
      <c r="R305" s="28">
        <f>COUNTIF(X302:X321,"대국")</f>
        <v>0</v>
      </c>
      <c r="S305" s="28" t="s">
        <v>53</v>
      </c>
      <c r="T305" s="28">
        <f>SUMIF(X302:X321,"대국",E302:E321)</f>
        <v>0</v>
      </c>
      <c r="U305" s="28">
        <f t="shared" si="71"/>
        <v>0</v>
      </c>
      <c r="V305" s="28" t="s">
        <v>53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58</v>
      </c>
      <c r="O306" s="28">
        <f>COUNTIF(C302:C321,"도")</f>
        <v>0</v>
      </c>
      <c r="P306" s="28" t="s">
        <v>53</v>
      </c>
      <c r="Q306" s="28">
        <f>SUMIF(C302:C321,"도",E302:E321)</f>
        <v>0</v>
      </c>
      <c r="R306" s="28">
        <f>COUNTIF(X302:X321,"도국")</f>
        <v>0</v>
      </c>
      <c r="S306" s="28" t="s">
        <v>53</v>
      </c>
      <c r="T306" s="28">
        <f>SUMIF(X302:X321,"도국",E302:E321)</f>
        <v>0</v>
      </c>
      <c r="U306" s="28">
        <f t="shared" si="71"/>
        <v>0</v>
      </c>
      <c r="V306" s="28" t="s">
        <v>53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59</v>
      </c>
      <c r="O307" s="28">
        <f>COUNTIF(C302:C321,"천")</f>
        <v>0</v>
      </c>
      <c r="P307" s="28" t="s">
        <v>53</v>
      </c>
      <c r="Q307" s="28">
        <f>SUMIF(C302:C321,"천",E302:E321)</f>
        <v>0</v>
      </c>
      <c r="R307" s="28">
        <f>COUNTIF(X302:X321,"천국")</f>
        <v>0</v>
      </c>
      <c r="S307" s="28" t="s">
        <v>53</v>
      </c>
      <c r="T307" s="28">
        <f>SUMIF(X302:X321,"천국",E302:E321)</f>
        <v>0</v>
      </c>
      <c r="U307" s="28">
        <f t="shared" si="71"/>
        <v>0</v>
      </c>
      <c r="V307" s="28" t="s">
        <v>53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60</v>
      </c>
      <c r="O308" s="28">
        <f>COUNTIF(C302:C321,"구")</f>
        <v>0</v>
      </c>
      <c r="P308" s="28" t="s">
        <v>53</v>
      </c>
      <c r="Q308" s="28">
        <f>SUMIF(C302:C321,"구",E302:E321)</f>
        <v>0</v>
      </c>
      <c r="R308" s="28">
        <f>COUNTIF(X302:X321,"구국")</f>
        <v>0</v>
      </c>
      <c r="S308" s="28" t="s">
        <v>53</v>
      </c>
      <c r="T308" s="28">
        <f>SUMIF(X302:X321,"구국",E302:E321)</f>
        <v>0</v>
      </c>
      <c r="U308" s="28">
        <f t="shared" si="71"/>
        <v>0</v>
      </c>
      <c r="V308" s="28" t="s">
        <v>53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61</v>
      </c>
      <c r="O309" s="28">
        <f>COUNTIF(C302:C321,"제")</f>
        <v>0</v>
      </c>
      <c r="P309" s="28" t="s">
        <v>53</v>
      </c>
      <c r="Q309" s="28">
        <f>SUMIF(C302:C321,"제",E302:E321)</f>
        <v>0</v>
      </c>
      <c r="R309" s="28">
        <f>COUNTIF(X302:X321,"제국")</f>
        <v>0</v>
      </c>
      <c r="S309" s="28" t="s">
        <v>53</v>
      </c>
      <c r="T309" s="28">
        <f>SUMIF(X302:X321,"제국",E302:E321)</f>
        <v>0</v>
      </c>
      <c r="U309" s="28">
        <f t="shared" si="71"/>
        <v>0</v>
      </c>
      <c r="V309" s="28" t="s">
        <v>53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62</v>
      </c>
      <c r="O310" s="28">
        <f>COUNTIF(C302:C321,"유")</f>
        <v>0</v>
      </c>
      <c r="P310" s="28" t="s">
        <v>53</v>
      </c>
      <c r="Q310" s="28">
        <f>SUMIF(C302:C321,"유",E302:E321)</f>
        <v>0</v>
      </c>
      <c r="R310" s="28">
        <f>COUNTIF(X302:X321,"유국")</f>
        <v>0</v>
      </c>
      <c r="S310" s="28" t="s">
        <v>53</v>
      </c>
      <c r="T310" s="28">
        <f>SUMIF(X302:X321,"유국",E302:E321)</f>
        <v>0</v>
      </c>
      <c r="U310" s="28">
        <f t="shared" si="71"/>
        <v>0</v>
      </c>
      <c r="V310" s="28" t="s">
        <v>53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63</v>
      </c>
      <c r="O311" s="28">
        <f>COUNTIF(C302:C321,"과")</f>
        <v>0</v>
      </c>
      <c r="P311" s="28" t="s">
        <v>53</v>
      </c>
      <c r="Q311" s="28">
        <f>SUMIF(C302:C321,"과",E302:E321)</f>
        <v>0</v>
      </c>
      <c r="R311" s="28">
        <f>COUNTIF(X302:X321,"과국")</f>
        <v>0</v>
      </c>
      <c r="S311" s="28" t="s">
        <v>53</v>
      </c>
      <c r="T311" s="28">
        <f>SUMIF(X302:X321,"과국",E302:E321)</f>
        <v>0</v>
      </c>
      <c r="U311" s="28">
        <f t="shared" si="71"/>
        <v>0</v>
      </c>
      <c r="V311" s="28" t="s">
        <v>53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64</v>
      </c>
      <c r="O312" s="28">
        <f>COUNTIF(C302:C321,"묘")</f>
        <v>0</v>
      </c>
      <c r="P312" s="28" t="s">
        <v>53</v>
      </c>
      <c r="Q312" s="28">
        <f>SUMIF(C302:C321,"묘",E302:E321)</f>
        <v>0</v>
      </c>
      <c r="R312" s="28">
        <f>COUNTIF(X302:X321,"묘국")</f>
        <v>0</v>
      </c>
      <c r="S312" s="28" t="s">
        <v>53</v>
      </c>
      <c r="T312" s="28">
        <f>SUMIF(X302:X321,"묘국",E302:E321)</f>
        <v>0</v>
      </c>
      <c r="U312" s="28">
        <f t="shared" si="71"/>
        <v>0</v>
      </c>
      <c r="V312" s="28" t="s">
        <v>53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65</v>
      </c>
      <c r="O313" s="28">
        <f>COUNTIF(C302:C321,"목")</f>
        <v>0</v>
      </c>
      <c r="P313" s="28" t="s">
        <v>53</v>
      </c>
      <c r="Q313" s="28">
        <f>SUMIF(C302:C321,"목",E302:E321)</f>
        <v>0</v>
      </c>
      <c r="R313" s="28">
        <f>COUNTIF(X302:X321,"목국")</f>
        <v>0</v>
      </c>
      <c r="S313" s="28" t="s">
        <v>53</v>
      </c>
      <c r="T313" s="28">
        <f>SUMIF(X302:X321,"목국",E302:E321)</f>
        <v>0</v>
      </c>
      <c r="U313" s="28">
        <f t="shared" si="71"/>
        <v>0</v>
      </c>
      <c r="V313" s="28" t="s">
        <v>53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66</v>
      </c>
      <c r="O314" s="28">
        <f>COUNTIF(C302:C321,"잡")</f>
        <v>0</v>
      </c>
      <c r="P314" s="28" t="s">
        <v>53</v>
      </c>
      <c r="Q314" s="28">
        <f>SUMIF(C302:C321,"잡",E302:E321)</f>
        <v>0</v>
      </c>
      <c r="R314" s="28">
        <f>COUNTIF(X302:X321,"잡국")</f>
        <v>0</v>
      </c>
      <c r="S314" s="28" t="s">
        <v>53</v>
      </c>
      <c r="T314" s="28">
        <f>SUMIF(X302:X321,"잡국",E302:E321)</f>
        <v>0</v>
      </c>
      <c r="U314" s="28">
        <f t="shared" si="71"/>
        <v>0</v>
      </c>
      <c r="V314" s="28" t="s">
        <v>53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70</v>
      </c>
      <c r="O315" s="28">
        <f>COUNTIF(C302:C321,"학")</f>
        <v>0</v>
      </c>
      <c r="P315" s="28" t="s">
        <v>53</v>
      </c>
      <c r="Q315" s="28">
        <f>SUMIF(C302:C321,"학",E302:E321)</f>
        <v>0</v>
      </c>
      <c r="R315" s="28">
        <f>COUNTIF(X302:X321,"학국")</f>
        <v>0</v>
      </c>
      <c r="S315" s="28" t="s">
        <v>53</v>
      </c>
      <c r="T315" s="28">
        <f>SUMIF(X302:X321,"학국",E302:E321)</f>
        <v>0</v>
      </c>
      <c r="U315" s="28">
        <f t="shared" si="71"/>
        <v>0</v>
      </c>
      <c r="V315" s="28" t="s">
        <v>53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67</v>
      </c>
      <c r="O316" s="28">
        <f>COUNTIF(C302:C321,"수")</f>
        <v>0</v>
      </c>
      <c r="P316" s="28" t="s">
        <v>53</v>
      </c>
      <c r="Q316" s="28">
        <f>SUMIF(C302:C321,"수",E302:E321)</f>
        <v>0</v>
      </c>
      <c r="R316" s="28">
        <f>COUNTIF(X302:X321,"수국")</f>
        <v>0</v>
      </c>
      <c r="S316" s="28" t="s">
        <v>53</v>
      </c>
      <c r="T316" s="28">
        <f>SUMIF(X302:X321,"수국",E302:E321)</f>
        <v>0</v>
      </c>
      <c r="U316" s="28">
        <f t="shared" si="71"/>
        <v>0</v>
      </c>
      <c r="V316" s="28" t="s">
        <v>53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68</v>
      </c>
      <c r="O317" s="28">
        <f>COUNTIF(C302:C321,"장")</f>
        <v>0</v>
      </c>
      <c r="P317" s="28" t="s">
        <v>53</v>
      </c>
      <c r="Q317" s="28">
        <f>SUMIF(C302:C321,"장",E302:E321)</f>
        <v>0</v>
      </c>
      <c r="R317" s="28">
        <f>COUNTIF(X302:X321,"장국")</f>
        <v>0</v>
      </c>
      <c r="S317" s="28" t="s">
        <v>53</v>
      </c>
      <c r="T317" s="28">
        <f>SUMIF(X302:X321,"장국",E302:E321)</f>
        <v>0</v>
      </c>
      <c r="U317" s="28">
        <f t="shared" si="71"/>
        <v>0</v>
      </c>
      <c r="V317" s="28" t="s">
        <v>53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71</v>
      </c>
      <c r="O321" s="28">
        <f>COUNTIF(C302:C321," ")</f>
        <v>0</v>
      </c>
      <c r="P321" s="28" t="s">
        <v>53</v>
      </c>
      <c r="Q321" s="28">
        <f>SUMIF(C302:C321," ",E302:E321)</f>
        <v>0</v>
      </c>
      <c r="R321" s="28"/>
      <c r="S321" s="28" t="s">
        <v>53</v>
      </c>
      <c r="T321" s="28"/>
      <c r="U321" s="28">
        <f>O321</f>
        <v>0</v>
      </c>
      <c r="V321" s="28" t="s">
        <v>53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86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52</v>
      </c>
      <c r="O322" s="28">
        <f>SUM(O302:O321)</f>
        <v>0</v>
      </c>
      <c r="P322" s="28" t="s">
        <v>53</v>
      </c>
      <c r="Q322" s="28">
        <f>SUM(Q302:Q321)</f>
        <v>0</v>
      </c>
      <c r="R322" s="28">
        <f>SUM(R302:R321)</f>
        <v>0</v>
      </c>
      <c r="S322" s="28" t="s">
        <v>53</v>
      </c>
      <c r="T322" s="28">
        <f>SUM(T302:T321)</f>
        <v>0</v>
      </c>
      <c r="U322" s="28">
        <f>SUM(U302:U321)</f>
        <v>0</v>
      </c>
      <c r="V322" s="28" t="s">
        <v>53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54</v>
      </c>
      <c r="O323" s="28">
        <f>COUNTIF(C323:C342,"전")</f>
        <v>0</v>
      </c>
      <c r="P323" s="28" t="s">
        <v>53</v>
      </c>
      <c r="Q323" s="28">
        <f>SUMIF(C323:C342,"전",E323:E342)</f>
        <v>0</v>
      </c>
      <c r="R323" s="28">
        <f>COUNTIF(X323:X342,"전국")</f>
        <v>0</v>
      </c>
      <c r="S323" s="28" t="s">
        <v>53</v>
      </c>
      <c r="T323" s="28">
        <f>SUMIF(X323:X342,"전국",E323:E342)</f>
        <v>0</v>
      </c>
      <c r="U323" s="28">
        <f t="shared" ref="U323:U338" si="75">O323-R323</f>
        <v>0</v>
      </c>
      <c r="V323" s="28" t="s">
        <v>53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55</v>
      </c>
      <c r="O324" s="28">
        <f>COUNTIF(C323:C342,"답")</f>
        <v>0</v>
      </c>
      <c r="P324" s="28" t="s">
        <v>53</v>
      </c>
      <c r="Q324" s="28">
        <f>SUMIF(C323:C342,"답",E323:E342)</f>
        <v>0</v>
      </c>
      <c r="R324" s="28">
        <f>COUNTIF(X323:X342,"답국")</f>
        <v>0</v>
      </c>
      <c r="S324" s="28" t="s">
        <v>53</v>
      </c>
      <c r="T324" s="28">
        <f>SUMIF(X323:X342,"답국",E323:E342)</f>
        <v>0</v>
      </c>
      <c r="U324" s="28">
        <f t="shared" si="75"/>
        <v>0</v>
      </c>
      <c r="V324" s="28" t="s">
        <v>53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56</v>
      </c>
      <c r="O325" s="28">
        <f>COUNTIF(C323:C342,"임")</f>
        <v>0</v>
      </c>
      <c r="P325" s="28" t="s">
        <v>53</v>
      </c>
      <c r="Q325" s="28">
        <f>SUMIF(C323:C342,"임",E323:E342)</f>
        <v>0</v>
      </c>
      <c r="R325" s="28">
        <f>COUNTIF(X323:X342,"임국")</f>
        <v>0</v>
      </c>
      <c r="S325" s="28" t="s">
        <v>53</v>
      </c>
      <c r="T325" s="28">
        <f>SUMIF(X323:X342,"임국",E323:E342)</f>
        <v>0</v>
      </c>
      <c r="U325" s="28">
        <f t="shared" si="75"/>
        <v>0</v>
      </c>
      <c r="V325" s="28" t="s">
        <v>53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57</v>
      </c>
      <c r="O326" s="28">
        <f>COUNTIF(C323:C342,"대")</f>
        <v>0</v>
      </c>
      <c r="P326" s="28" t="s">
        <v>53</v>
      </c>
      <c r="Q326" s="28">
        <f>SUMIF(C323:C342,"대",E323:E342)</f>
        <v>0</v>
      </c>
      <c r="R326" s="28">
        <f>COUNTIF(X323:X342,"대국")</f>
        <v>0</v>
      </c>
      <c r="S326" s="28" t="s">
        <v>53</v>
      </c>
      <c r="T326" s="28">
        <f>SUMIF(X323:X342,"대국",E323:E342)</f>
        <v>0</v>
      </c>
      <c r="U326" s="28">
        <f t="shared" si="75"/>
        <v>0</v>
      </c>
      <c r="V326" s="28" t="s">
        <v>53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58</v>
      </c>
      <c r="O327" s="28">
        <f>COUNTIF(C323:C342,"도")</f>
        <v>0</v>
      </c>
      <c r="P327" s="28" t="s">
        <v>53</v>
      </c>
      <c r="Q327" s="28">
        <f>SUMIF(C323:C342,"도",E323:E342)</f>
        <v>0</v>
      </c>
      <c r="R327" s="28">
        <f>COUNTIF(X323:X342,"도국")</f>
        <v>0</v>
      </c>
      <c r="S327" s="28" t="s">
        <v>53</v>
      </c>
      <c r="T327" s="28">
        <f>SUMIF(X323:X342,"도국",E323:E342)</f>
        <v>0</v>
      </c>
      <c r="U327" s="28">
        <f t="shared" si="75"/>
        <v>0</v>
      </c>
      <c r="V327" s="28" t="s">
        <v>53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59</v>
      </c>
      <c r="O328" s="28">
        <f>COUNTIF(C323:C342,"천")</f>
        <v>0</v>
      </c>
      <c r="P328" s="28" t="s">
        <v>53</v>
      </c>
      <c r="Q328" s="28">
        <f>SUMIF(C323:C342,"천",E323:E342)</f>
        <v>0</v>
      </c>
      <c r="R328" s="28">
        <f>COUNTIF(X323:X342,"천국")</f>
        <v>0</v>
      </c>
      <c r="S328" s="28" t="s">
        <v>53</v>
      </c>
      <c r="T328" s="28">
        <f>SUMIF(X323:X342,"천국",E323:E342)</f>
        <v>0</v>
      </c>
      <c r="U328" s="28">
        <f t="shared" si="75"/>
        <v>0</v>
      </c>
      <c r="V328" s="28" t="s">
        <v>53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60</v>
      </c>
      <c r="O329" s="28">
        <f>COUNTIF(C323:C342,"구")</f>
        <v>0</v>
      </c>
      <c r="P329" s="28" t="s">
        <v>53</v>
      </c>
      <c r="Q329" s="28">
        <f>SUMIF(C323:C342,"구",E323:E342)</f>
        <v>0</v>
      </c>
      <c r="R329" s="28">
        <f>COUNTIF(X323:X342,"구국")</f>
        <v>0</v>
      </c>
      <c r="S329" s="28" t="s">
        <v>53</v>
      </c>
      <c r="T329" s="28">
        <f>SUMIF(X323:X342,"구국",E323:E342)</f>
        <v>0</v>
      </c>
      <c r="U329" s="28">
        <f t="shared" si="75"/>
        <v>0</v>
      </c>
      <c r="V329" s="28" t="s">
        <v>53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61</v>
      </c>
      <c r="O330" s="28">
        <f>COUNTIF(C323:C342,"제")</f>
        <v>0</v>
      </c>
      <c r="P330" s="28" t="s">
        <v>53</v>
      </c>
      <c r="Q330" s="28">
        <f>SUMIF(C323:C342,"제",E323:E342)</f>
        <v>0</v>
      </c>
      <c r="R330" s="28">
        <f>COUNTIF(X323:X342,"제국")</f>
        <v>0</v>
      </c>
      <c r="S330" s="28" t="s">
        <v>53</v>
      </c>
      <c r="T330" s="28">
        <f>SUMIF(X323:X342,"제국",E323:E342)</f>
        <v>0</v>
      </c>
      <c r="U330" s="28">
        <f t="shared" si="75"/>
        <v>0</v>
      </c>
      <c r="V330" s="28" t="s">
        <v>53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62</v>
      </c>
      <c r="O331" s="28">
        <f>COUNTIF(C323:C342,"유")</f>
        <v>0</v>
      </c>
      <c r="P331" s="28" t="s">
        <v>53</v>
      </c>
      <c r="Q331" s="28">
        <f>SUMIF(C323:C342,"유",E323:E342)</f>
        <v>0</v>
      </c>
      <c r="R331" s="28">
        <f>COUNTIF(X323:X342,"유국")</f>
        <v>0</v>
      </c>
      <c r="S331" s="28" t="s">
        <v>53</v>
      </c>
      <c r="T331" s="28">
        <f>SUMIF(X323:X342,"유국",E323:E342)</f>
        <v>0</v>
      </c>
      <c r="U331" s="28">
        <f t="shared" si="75"/>
        <v>0</v>
      </c>
      <c r="V331" s="28" t="s">
        <v>53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63</v>
      </c>
      <c r="O332" s="28">
        <f>COUNTIF(C323:C342,"과")</f>
        <v>0</v>
      </c>
      <c r="P332" s="28" t="s">
        <v>53</v>
      </c>
      <c r="Q332" s="28">
        <f>SUMIF(C323:C342,"과",E323:E342)</f>
        <v>0</v>
      </c>
      <c r="R332" s="28">
        <f>COUNTIF(X323:X342,"과국")</f>
        <v>0</v>
      </c>
      <c r="S332" s="28" t="s">
        <v>53</v>
      </c>
      <c r="T332" s="28">
        <f>SUMIF(X323:X342,"과국",E323:E342)</f>
        <v>0</v>
      </c>
      <c r="U332" s="28">
        <f t="shared" si="75"/>
        <v>0</v>
      </c>
      <c r="V332" s="28" t="s">
        <v>53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64</v>
      </c>
      <c r="O333" s="28">
        <f>COUNTIF(C323:C342,"묘")</f>
        <v>0</v>
      </c>
      <c r="P333" s="28" t="s">
        <v>53</v>
      </c>
      <c r="Q333" s="28">
        <f>SUMIF(C323:C342,"묘",E323:E342)</f>
        <v>0</v>
      </c>
      <c r="R333" s="28">
        <f>COUNTIF(X323:X342,"묘국")</f>
        <v>0</v>
      </c>
      <c r="S333" s="28" t="s">
        <v>53</v>
      </c>
      <c r="T333" s="28">
        <f>SUMIF(X323:X342,"묘국",E323:E342)</f>
        <v>0</v>
      </c>
      <c r="U333" s="28">
        <f t="shared" si="75"/>
        <v>0</v>
      </c>
      <c r="V333" s="28" t="s">
        <v>53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65</v>
      </c>
      <c r="O334" s="28">
        <f>COUNTIF(C323:C342,"목")</f>
        <v>0</v>
      </c>
      <c r="P334" s="28" t="s">
        <v>53</v>
      </c>
      <c r="Q334" s="28">
        <f>SUMIF(C323:C342,"목",E323:E342)</f>
        <v>0</v>
      </c>
      <c r="R334" s="28">
        <f>COUNTIF(X323:X342,"목국")</f>
        <v>0</v>
      </c>
      <c r="S334" s="28" t="s">
        <v>53</v>
      </c>
      <c r="T334" s="28">
        <f>SUMIF(X323:X342,"목국",E323:E342)</f>
        <v>0</v>
      </c>
      <c r="U334" s="28">
        <f t="shared" si="75"/>
        <v>0</v>
      </c>
      <c r="V334" s="28" t="s">
        <v>53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66</v>
      </c>
      <c r="O335" s="28">
        <f>COUNTIF(C323:C342,"잡")</f>
        <v>0</v>
      </c>
      <c r="P335" s="28" t="s">
        <v>53</v>
      </c>
      <c r="Q335" s="28">
        <f>SUMIF(C323:C342,"잡",E323:E342)</f>
        <v>0</v>
      </c>
      <c r="R335" s="28">
        <f>COUNTIF(X323:X342,"잡국")</f>
        <v>0</v>
      </c>
      <c r="S335" s="28" t="s">
        <v>53</v>
      </c>
      <c r="T335" s="28">
        <f>SUMIF(X323:X342,"잡국",E323:E342)</f>
        <v>0</v>
      </c>
      <c r="U335" s="28">
        <f t="shared" si="75"/>
        <v>0</v>
      </c>
      <c r="V335" s="28" t="s">
        <v>53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70</v>
      </c>
      <c r="O336" s="28">
        <f>COUNTIF(C323:C342,"학")</f>
        <v>0</v>
      </c>
      <c r="P336" s="28" t="s">
        <v>53</v>
      </c>
      <c r="Q336" s="28">
        <f>SUMIF(C323:C342,"학",E323:E342)</f>
        <v>0</v>
      </c>
      <c r="R336" s="28">
        <f>COUNTIF(X323:X342,"학국")</f>
        <v>0</v>
      </c>
      <c r="S336" s="28" t="s">
        <v>53</v>
      </c>
      <c r="T336" s="28">
        <f>SUMIF(X323:X342,"학국",E323:E342)</f>
        <v>0</v>
      </c>
      <c r="U336" s="28">
        <f t="shared" si="75"/>
        <v>0</v>
      </c>
      <c r="V336" s="28" t="s">
        <v>53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67</v>
      </c>
      <c r="O337" s="28">
        <f>COUNTIF(C323:C342,"수")</f>
        <v>0</v>
      </c>
      <c r="P337" s="28" t="s">
        <v>53</v>
      </c>
      <c r="Q337" s="28">
        <f>SUMIF(C323:C342,"수",E323:E342)</f>
        <v>0</v>
      </c>
      <c r="R337" s="28">
        <f>COUNTIF(X323:X342,"수국")</f>
        <v>0</v>
      </c>
      <c r="S337" s="28" t="s">
        <v>53</v>
      </c>
      <c r="T337" s="28">
        <f>SUMIF(X323:X342,"수국",E323:E342)</f>
        <v>0</v>
      </c>
      <c r="U337" s="28">
        <f t="shared" si="75"/>
        <v>0</v>
      </c>
      <c r="V337" s="28" t="s">
        <v>53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68</v>
      </c>
      <c r="O338" s="28">
        <f>COUNTIF(C323:C342,"장")</f>
        <v>0</v>
      </c>
      <c r="P338" s="28" t="s">
        <v>53</v>
      </c>
      <c r="Q338" s="28">
        <f>SUMIF(C323:C342,"장",E323:E342)</f>
        <v>0</v>
      </c>
      <c r="R338" s="28">
        <f>COUNTIF(X323:X342,"장국")</f>
        <v>0</v>
      </c>
      <c r="S338" s="28" t="s">
        <v>53</v>
      </c>
      <c r="T338" s="28">
        <f>SUMIF(X323:X342,"장국",E323:E342)</f>
        <v>0</v>
      </c>
      <c r="U338" s="28">
        <f t="shared" si="75"/>
        <v>0</v>
      </c>
      <c r="V338" s="28" t="s">
        <v>53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71</v>
      </c>
      <c r="O342" s="28">
        <f>COUNTIF(C323:C342," ")</f>
        <v>0</v>
      </c>
      <c r="P342" s="28" t="s">
        <v>53</v>
      </c>
      <c r="Q342" s="28">
        <f>SUMIF(C323:C342," ",E323:E342)</f>
        <v>0</v>
      </c>
      <c r="R342" s="28"/>
      <c r="S342" s="28" t="s">
        <v>53</v>
      </c>
      <c r="T342" s="28"/>
      <c r="U342" s="28">
        <f>O342</f>
        <v>0</v>
      </c>
      <c r="V342" s="28" t="s">
        <v>53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86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52</v>
      </c>
      <c r="O343" s="28">
        <f>SUM(O323:O342)</f>
        <v>0</v>
      </c>
      <c r="P343" s="28" t="s">
        <v>53</v>
      </c>
      <c r="Q343" s="28">
        <f>SUM(Q323:Q342)</f>
        <v>0</v>
      </c>
      <c r="R343" s="28">
        <f>SUM(R323:R342)</f>
        <v>0</v>
      </c>
      <c r="S343" s="28" t="s">
        <v>53</v>
      </c>
      <c r="T343" s="28">
        <f>SUM(T323:T342)</f>
        <v>0</v>
      </c>
      <c r="U343" s="28">
        <f>SUM(U323:U342)</f>
        <v>0</v>
      </c>
      <c r="V343" s="28" t="s">
        <v>53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54</v>
      </c>
      <c r="O344" s="28">
        <f>COUNTIF(C344:C363,"전")</f>
        <v>0</v>
      </c>
      <c r="P344" s="28" t="s">
        <v>53</v>
      </c>
      <c r="Q344" s="28">
        <f>SUMIF(C344:C363,"전",E344:E363)</f>
        <v>0</v>
      </c>
      <c r="R344" s="28">
        <f>COUNTIF(X344:X363,"전국")</f>
        <v>0</v>
      </c>
      <c r="S344" s="28" t="s">
        <v>53</v>
      </c>
      <c r="T344" s="28">
        <f>SUMIF(X344:X363,"전국",E344:E363)</f>
        <v>0</v>
      </c>
      <c r="U344" s="28">
        <f t="shared" ref="U344:U359" si="79">O344-R344</f>
        <v>0</v>
      </c>
      <c r="V344" s="28" t="s">
        <v>53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55</v>
      </c>
      <c r="O345" s="28">
        <f>COUNTIF(C344:C363,"답")</f>
        <v>0</v>
      </c>
      <c r="P345" s="28" t="s">
        <v>53</v>
      </c>
      <c r="Q345" s="28">
        <f>SUMIF(C344:C363,"답",E344:E363)</f>
        <v>0</v>
      </c>
      <c r="R345" s="28">
        <f>COUNTIF(X344:X363,"답국")</f>
        <v>0</v>
      </c>
      <c r="S345" s="28" t="s">
        <v>53</v>
      </c>
      <c r="T345" s="28">
        <f>SUMIF(X344:X363,"답국",E344:E363)</f>
        <v>0</v>
      </c>
      <c r="U345" s="28">
        <f t="shared" si="79"/>
        <v>0</v>
      </c>
      <c r="V345" s="28" t="s">
        <v>53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56</v>
      </c>
      <c r="O346" s="28">
        <f>COUNTIF(C344:C363,"임")</f>
        <v>0</v>
      </c>
      <c r="P346" s="28" t="s">
        <v>53</v>
      </c>
      <c r="Q346" s="28">
        <f>SUMIF(C344:C363,"임",E344:E363)</f>
        <v>0</v>
      </c>
      <c r="R346" s="28">
        <f>COUNTIF(X344:X363,"임국")</f>
        <v>0</v>
      </c>
      <c r="S346" s="28" t="s">
        <v>53</v>
      </c>
      <c r="T346" s="28">
        <f>SUMIF(X344:X363,"임국",E344:E363)</f>
        <v>0</v>
      </c>
      <c r="U346" s="28">
        <f t="shared" si="79"/>
        <v>0</v>
      </c>
      <c r="V346" s="28" t="s">
        <v>53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57</v>
      </c>
      <c r="O347" s="28">
        <f>COUNTIF(C344:C363,"대")</f>
        <v>0</v>
      </c>
      <c r="P347" s="28" t="s">
        <v>53</v>
      </c>
      <c r="Q347" s="28">
        <f>SUMIF(C344:C363,"대",E344:E363)</f>
        <v>0</v>
      </c>
      <c r="R347" s="28">
        <f>COUNTIF(X344:X363,"대국")</f>
        <v>0</v>
      </c>
      <c r="S347" s="28" t="s">
        <v>53</v>
      </c>
      <c r="T347" s="28">
        <f>SUMIF(X344:X363,"대국",E344:E363)</f>
        <v>0</v>
      </c>
      <c r="U347" s="28">
        <f t="shared" si="79"/>
        <v>0</v>
      </c>
      <c r="V347" s="28" t="s">
        <v>53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58</v>
      </c>
      <c r="O348" s="28">
        <f>COUNTIF(C344:C363,"도")</f>
        <v>0</v>
      </c>
      <c r="P348" s="28" t="s">
        <v>53</v>
      </c>
      <c r="Q348" s="28">
        <f>SUMIF(C344:C363,"도",E344:E363)</f>
        <v>0</v>
      </c>
      <c r="R348" s="28">
        <f>COUNTIF(X344:X363,"도국")</f>
        <v>0</v>
      </c>
      <c r="S348" s="28" t="s">
        <v>53</v>
      </c>
      <c r="T348" s="28">
        <f>SUMIF(X344:X363,"도국",E344:E363)</f>
        <v>0</v>
      </c>
      <c r="U348" s="28">
        <f t="shared" si="79"/>
        <v>0</v>
      </c>
      <c r="V348" s="28" t="s">
        <v>53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59</v>
      </c>
      <c r="O349" s="28">
        <f>COUNTIF(C344:C363,"천")</f>
        <v>0</v>
      </c>
      <c r="P349" s="28" t="s">
        <v>53</v>
      </c>
      <c r="Q349" s="28">
        <f>SUMIF(C344:C363,"천",E344:E363)</f>
        <v>0</v>
      </c>
      <c r="R349" s="28">
        <f>COUNTIF(X344:X363,"천국")</f>
        <v>0</v>
      </c>
      <c r="S349" s="28" t="s">
        <v>53</v>
      </c>
      <c r="T349" s="28">
        <f>SUMIF(X344:X363,"천국",E344:E363)</f>
        <v>0</v>
      </c>
      <c r="U349" s="28">
        <f t="shared" si="79"/>
        <v>0</v>
      </c>
      <c r="V349" s="28" t="s">
        <v>53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60</v>
      </c>
      <c r="O350" s="28">
        <f>COUNTIF(C344:C363,"구")</f>
        <v>0</v>
      </c>
      <c r="P350" s="28" t="s">
        <v>53</v>
      </c>
      <c r="Q350" s="28">
        <f>SUMIF(C344:C363,"구",E344:E363)</f>
        <v>0</v>
      </c>
      <c r="R350" s="28">
        <f>COUNTIF(X344:X363,"구국")</f>
        <v>0</v>
      </c>
      <c r="S350" s="28" t="s">
        <v>53</v>
      </c>
      <c r="T350" s="28">
        <f>SUMIF(X344:X363,"구국",E344:E363)</f>
        <v>0</v>
      </c>
      <c r="U350" s="28">
        <f t="shared" si="79"/>
        <v>0</v>
      </c>
      <c r="V350" s="28" t="s">
        <v>53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61</v>
      </c>
      <c r="O351" s="28">
        <f>COUNTIF(C344:C363,"제")</f>
        <v>0</v>
      </c>
      <c r="P351" s="28" t="s">
        <v>53</v>
      </c>
      <c r="Q351" s="28">
        <f>SUMIF(C344:C363,"제",E344:E363)</f>
        <v>0</v>
      </c>
      <c r="R351" s="28">
        <f>COUNTIF(X344:X363,"제국")</f>
        <v>0</v>
      </c>
      <c r="S351" s="28" t="s">
        <v>53</v>
      </c>
      <c r="T351" s="28">
        <f>SUMIF(X344:X363,"제국",E344:E363)</f>
        <v>0</v>
      </c>
      <c r="U351" s="28">
        <f t="shared" si="79"/>
        <v>0</v>
      </c>
      <c r="V351" s="28" t="s">
        <v>53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62</v>
      </c>
      <c r="O352" s="28">
        <f>COUNTIF(C344:C363,"유")</f>
        <v>0</v>
      </c>
      <c r="P352" s="28" t="s">
        <v>53</v>
      </c>
      <c r="Q352" s="28">
        <f>SUMIF(C344:C363,"유",E344:E363)</f>
        <v>0</v>
      </c>
      <c r="R352" s="28">
        <f>COUNTIF(X344:X363,"유국")</f>
        <v>0</v>
      </c>
      <c r="S352" s="28" t="s">
        <v>53</v>
      </c>
      <c r="T352" s="28">
        <f>SUMIF(X344:X363,"유국",E344:E363)</f>
        <v>0</v>
      </c>
      <c r="U352" s="28">
        <f t="shared" si="79"/>
        <v>0</v>
      </c>
      <c r="V352" s="28" t="s">
        <v>53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63</v>
      </c>
      <c r="O353" s="28">
        <f>COUNTIF(C344:C363,"과")</f>
        <v>0</v>
      </c>
      <c r="P353" s="28" t="s">
        <v>53</v>
      </c>
      <c r="Q353" s="28">
        <f>SUMIF(C344:C363,"과",E344:E363)</f>
        <v>0</v>
      </c>
      <c r="R353" s="28">
        <f>COUNTIF(X344:X363,"과국")</f>
        <v>0</v>
      </c>
      <c r="S353" s="28" t="s">
        <v>53</v>
      </c>
      <c r="T353" s="28">
        <f>SUMIF(X344:X363,"과국",E344:E363)</f>
        <v>0</v>
      </c>
      <c r="U353" s="28">
        <f t="shared" si="79"/>
        <v>0</v>
      </c>
      <c r="V353" s="28" t="s">
        <v>53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64</v>
      </c>
      <c r="O354" s="28">
        <f>COUNTIF(C344:C363,"묘")</f>
        <v>0</v>
      </c>
      <c r="P354" s="28" t="s">
        <v>53</v>
      </c>
      <c r="Q354" s="28">
        <f>SUMIF(C344:C363,"묘",E344:E363)</f>
        <v>0</v>
      </c>
      <c r="R354" s="28">
        <f>COUNTIF(X344:X363,"묘국")</f>
        <v>0</v>
      </c>
      <c r="S354" s="28" t="s">
        <v>53</v>
      </c>
      <c r="T354" s="28">
        <f>SUMIF(X344:X363,"묘국",E344:E363)</f>
        <v>0</v>
      </c>
      <c r="U354" s="28">
        <f t="shared" si="79"/>
        <v>0</v>
      </c>
      <c r="V354" s="28" t="s">
        <v>53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65</v>
      </c>
      <c r="O355" s="28">
        <f>COUNTIF(C344:C363,"목")</f>
        <v>0</v>
      </c>
      <c r="P355" s="28" t="s">
        <v>53</v>
      </c>
      <c r="Q355" s="28">
        <f>SUMIF(C344:C363,"목",E344:E363)</f>
        <v>0</v>
      </c>
      <c r="R355" s="28">
        <f>COUNTIF(X344:X363,"목국")</f>
        <v>0</v>
      </c>
      <c r="S355" s="28" t="s">
        <v>53</v>
      </c>
      <c r="T355" s="28">
        <f>SUMIF(X344:X363,"목국",E344:E363)</f>
        <v>0</v>
      </c>
      <c r="U355" s="28">
        <f t="shared" si="79"/>
        <v>0</v>
      </c>
      <c r="V355" s="28" t="s">
        <v>53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66</v>
      </c>
      <c r="O356" s="28">
        <f>COUNTIF(C344:C363,"잡")</f>
        <v>0</v>
      </c>
      <c r="P356" s="28" t="s">
        <v>53</v>
      </c>
      <c r="Q356" s="28">
        <f>SUMIF(C344:C363,"잡",E344:E363)</f>
        <v>0</v>
      </c>
      <c r="R356" s="28">
        <f>COUNTIF(X344:X363,"잡국")</f>
        <v>0</v>
      </c>
      <c r="S356" s="28" t="s">
        <v>53</v>
      </c>
      <c r="T356" s="28">
        <f>SUMIF(X344:X363,"잡국",E344:E363)</f>
        <v>0</v>
      </c>
      <c r="U356" s="28">
        <f t="shared" si="79"/>
        <v>0</v>
      </c>
      <c r="V356" s="28" t="s">
        <v>53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70</v>
      </c>
      <c r="O357" s="28">
        <f>COUNTIF(C344:C363,"학")</f>
        <v>0</v>
      </c>
      <c r="P357" s="28" t="s">
        <v>53</v>
      </c>
      <c r="Q357" s="28">
        <f>SUMIF(C344:C363,"학",E344:E363)</f>
        <v>0</v>
      </c>
      <c r="R357" s="28">
        <f>COUNTIF(X344:X363,"학국")</f>
        <v>0</v>
      </c>
      <c r="S357" s="28" t="s">
        <v>53</v>
      </c>
      <c r="T357" s="28">
        <f>SUMIF(X344:X363,"학국",E344:E363)</f>
        <v>0</v>
      </c>
      <c r="U357" s="28">
        <f t="shared" si="79"/>
        <v>0</v>
      </c>
      <c r="V357" s="28" t="s">
        <v>53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67</v>
      </c>
      <c r="O358" s="28">
        <f>COUNTIF(C344:C363,"수")</f>
        <v>0</v>
      </c>
      <c r="P358" s="28" t="s">
        <v>53</v>
      </c>
      <c r="Q358" s="28">
        <f>SUMIF(C344:C363,"수",E344:E363)</f>
        <v>0</v>
      </c>
      <c r="R358" s="28">
        <f>COUNTIF(X344:X363,"수국")</f>
        <v>0</v>
      </c>
      <c r="S358" s="28" t="s">
        <v>53</v>
      </c>
      <c r="T358" s="28">
        <f>SUMIF(X344:X363,"수국",E344:E363)</f>
        <v>0</v>
      </c>
      <c r="U358" s="28">
        <f t="shared" si="79"/>
        <v>0</v>
      </c>
      <c r="V358" s="28" t="s">
        <v>53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68</v>
      </c>
      <c r="O359" s="28">
        <f>COUNTIF(C344:C363,"장")</f>
        <v>0</v>
      </c>
      <c r="P359" s="28" t="s">
        <v>53</v>
      </c>
      <c r="Q359" s="28">
        <f>SUMIF(C344:C363,"장",E344:E363)</f>
        <v>0</v>
      </c>
      <c r="R359" s="28">
        <f>COUNTIF(X344:X363,"장국")</f>
        <v>0</v>
      </c>
      <c r="S359" s="28" t="s">
        <v>53</v>
      </c>
      <c r="T359" s="28">
        <f>SUMIF(X344:X363,"장국",E344:E363)</f>
        <v>0</v>
      </c>
      <c r="U359" s="28">
        <f t="shared" si="79"/>
        <v>0</v>
      </c>
      <c r="V359" s="28" t="s">
        <v>53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71</v>
      </c>
      <c r="O363" s="28">
        <f>COUNTIF(C344:C363," ")</f>
        <v>0</v>
      </c>
      <c r="P363" s="28" t="s">
        <v>53</v>
      </c>
      <c r="Q363" s="28">
        <f>SUMIF(C344:C363," ",E344:E363)</f>
        <v>0</v>
      </c>
      <c r="R363" s="28"/>
      <c r="S363" s="28" t="s">
        <v>53</v>
      </c>
      <c r="T363" s="28"/>
      <c r="U363" s="28">
        <f>O363</f>
        <v>0</v>
      </c>
      <c r="V363" s="28" t="s">
        <v>53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86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52</v>
      </c>
      <c r="O364" s="28">
        <f>SUM(O344:O363)</f>
        <v>0</v>
      </c>
      <c r="P364" s="28" t="s">
        <v>53</v>
      </c>
      <c r="Q364" s="28">
        <f>SUM(Q344:Q363)</f>
        <v>0</v>
      </c>
      <c r="R364" s="28">
        <f>SUM(R344:R363)</f>
        <v>0</v>
      </c>
      <c r="S364" s="28" t="s">
        <v>53</v>
      </c>
      <c r="T364" s="28">
        <f>SUM(T344:T363)</f>
        <v>0</v>
      </c>
      <c r="U364" s="28">
        <f>SUM(U344:U363)</f>
        <v>0</v>
      </c>
      <c r="V364" s="28" t="s">
        <v>53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54</v>
      </c>
      <c r="O365" s="28">
        <f>COUNTIF(C365:C384,"전")</f>
        <v>0</v>
      </c>
      <c r="P365" s="28" t="s">
        <v>53</v>
      </c>
      <c r="Q365" s="28">
        <f>SUMIF(C365:C384,"전",E365:E384)</f>
        <v>0</v>
      </c>
      <c r="R365" s="28">
        <f>COUNTIF(X365:X384,"전국")</f>
        <v>0</v>
      </c>
      <c r="S365" s="28" t="s">
        <v>53</v>
      </c>
      <c r="T365" s="28">
        <f>SUMIF(X365:X384,"전국",E365:E384)</f>
        <v>0</v>
      </c>
      <c r="U365" s="28">
        <f t="shared" ref="U365:U380" si="84">O365-R365</f>
        <v>0</v>
      </c>
      <c r="V365" s="28" t="s">
        <v>53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55</v>
      </c>
      <c r="O366" s="28">
        <f>COUNTIF(C365:C384,"답")</f>
        <v>0</v>
      </c>
      <c r="P366" s="28" t="s">
        <v>53</v>
      </c>
      <c r="Q366" s="28">
        <f>SUMIF(C365:C384,"답",E365:E384)</f>
        <v>0</v>
      </c>
      <c r="R366" s="28">
        <f>COUNTIF(X365:X384,"답국")</f>
        <v>0</v>
      </c>
      <c r="S366" s="28" t="s">
        <v>53</v>
      </c>
      <c r="T366" s="28">
        <f>SUMIF(X365:X384,"답국",E365:E384)</f>
        <v>0</v>
      </c>
      <c r="U366" s="28">
        <f t="shared" si="84"/>
        <v>0</v>
      </c>
      <c r="V366" s="28" t="s">
        <v>53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56</v>
      </c>
      <c r="O367" s="28">
        <f>COUNTIF(C365:C384,"임")</f>
        <v>0</v>
      </c>
      <c r="P367" s="28" t="s">
        <v>53</v>
      </c>
      <c r="Q367" s="28">
        <f>SUMIF(C365:C384,"임",E365:E384)</f>
        <v>0</v>
      </c>
      <c r="R367" s="28">
        <f>COUNTIF(X365:X384,"임국")</f>
        <v>0</v>
      </c>
      <c r="S367" s="28" t="s">
        <v>53</v>
      </c>
      <c r="T367" s="28">
        <f>SUMIF(X365:X384,"임국",E365:E384)</f>
        <v>0</v>
      </c>
      <c r="U367" s="28">
        <f t="shared" si="84"/>
        <v>0</v>
      </c>
      <c r="V367" s="28" t="s">
        <v>53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57</v>
      </c>
      <c r="O368" s="28">
        <f>COUNTIF(C365:C384,"대")</f>
        <v>0</v>
      </c>
      <c r="P368" s="28" t="s">
        <v>53</v>
      </c>
      <c r="Q368" s="28">
        <f>SUMIF(C365:C384,"대",E365:E384)</f>
        <v>0</v>
      </c>
      <c r="R368" s="28">
        <f>COUNTIF(X365:X384,"대국")</f>
        <v>0</v>
      </c>
      <c r="S368" s="28" t="s">
        <v>53</v>
      </c>
      <c r="T368" s="28">
        <f>SUMIF(X365:X384,"대국",E365:E384)</f>
        <v>0</v>
      </c>
      <c r="U368" s="28">
        <f t="shared" si="84"/>
        <v>0</v>
      </c>
      <c r="V368" s="28" t="s">
        <v>53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58</v>
      </c>
      <c r="O369" s="28">
        <f>COUNTIF(C365:C384,"도")</f>
        <v>0</v>
      </c>
      <c r="P369" s="28" t="s">
        <v>53</v>
      </c>
      <c r="Q369" s="28">
        <f>SUMIF(C365:C384,"도",E365:E384)</f>
        <v>0</v>
      </c>
      <c r="R369" s="28">
        <f>COUNTIF(X365:X384,"도국")</f>
        <v>0</v>
      </c>
      <c r="S369" s="28" t="s">
        <v>53</v>
      </c>
      <c r="T369" s="28">
        <f>SUMIF(X365:X384,"도국",E365:E384)</f>
        <v>0</v>
      </c>
      <c r="U369" s="28">
        <f t="shared" si="84"/>
        <v>0</v>
      </c>
      <c r="V369" s="28" t="s">
        <v>53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59</v>
      </c>
      <c r="O370" s="28">
        <f>COUNTIF(C365:C384,"천")</f>
        <v>0</v>
      </c>
      <c r="P370" s="28" t="s">
        <v>53</v>
      </c>
      <c r="Q370" s="28">
        <f>SUMIF(C365:C384,"천",E365:E384)</f>
        <v>0</v>
      </c>
      <c r="R370" s="28">
        <f>COUNTIF(X365:X384,"천국")</f>
        <v>0</v>
      </c>
      <c r="S370" s="28" t="s">
        <v>53</v>
      </c>
      <c r="T370" s="28">
        <f>SUMIF(X365:X384,"천국",E365:E384)</f>
        <v>0</v>
      </c>
      <c r="U370" s="28">
        <f t="shared" si="84"/>
        <v>0</v>
      </c>
      <c r="V370" s="28" t="s">
        <v>53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60</v>
      </c>
      <c r="O371" s="28">
        <f>COUNTIF(C365:C384,"구")</f>
        <v>0</v>
      </c>
      <c r="P371" s="28" t="s">
        <v>53</v>
      </c>
      <c r="Q371" s="28">
        <f>SUMIF(C365:C384,"구",E365:E384)</f>
        <v>0</v>
      </c>
      <c r="R371" s="28">
        <f>COUNTIF(X365:X384,"구국")</f>
        <v>0</v>
      </c>
      <c r="S371" s="28" t="s">
        <v>53</v>
      </c>
      <c r="T371" s="28">
        <f>SUMIF(X365:X384,"구국",E365:E384)</f>
        <v>0</v>
      </c>
      <c r="U371" s="28">
        <f t="shared" si="84"/>
        <v>0</v>
      </c>
      <c r="V371" s="28" t="s">
        <v>53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61</v>
      </c>
      <c r="O372" s="28">
        <f>COUNTIF(C365:C384,"제")</f>
        <v>0</v>
      </c>
      <c r="P372" s="28" t="s">
        <v>53</v>
      </c>
      <c r="Q372" s="28">
        <f>SUMIF(C365:C384,"제",E365:E384)</f>
        <v>0</v>
      </c>
      <c r="R372" s="28">
        <f>COUNTIF(X365:X384,"제국")</f>
        <v>0</v>
      </c>
      <c r="S372" s="28" t="s">
        <v>53</v>
      </c>
      <c r="T372" s="28">
        <f>SUMIF(X365:X384,"제국",E365:E384)</f>
        <v>0</v>
      </c>
      <c r="U372" s="28">
        <f t="shared" si="84"/>
        <v>0</v>
      </c>
      <c r="V372" s="28" t="s">
        <v>53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62</v>
      </c>
      <c r="O373" s="28">
        <f>COUNTIF(C365:C384,"유")</f>
        <v>0</v>
      </c>
      <c r="P373" s="28" t="s">
        <v>53</v>
      </c>
      <c r="Q373" s="28">
        <f>SUMIF(C365:C384,"유",E365:E384)</f>
        <v>0</v>
      </c>
      <c r="R373" s="28">
        <f>COUNTIF(X365:X384,"유국")</f>
        <v>0</v>
      </c>
      <c r="S373" s="28" t="s">
        <v>53</v>
      </c>
      <c r="T373" s="28">
        <f>SUMIF(X365:X384,"유국",E365:E384)</f>
        <v>0</v>
      </c>
      <c r="U373" s="28">
        <f t="shared" si="84"/>
        <v>0</v>
      </c>
      <c r="V373" s="28" t="s">
        <v>53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63</v>
      </c>
      <c r="O374" s="28">
        <f>COUNTIF(C365:C384,"과")</f>
        <v>0</v>
      </c>
      <c r="P374" s="28" t="s">
        <v>53</v>
      </c>
      <c r="Q374" s="28">
        <f>SUMIF(C365:C384,"과",E365:E384)</f>
        <v>0</v>
      </c>
      <c r="R374" s="28">
        <f>COUNTIF(X365:X384,"과국")</f>
        <v>0</v>
      </c>
      <c r="S374" s="28" t="s">
        <v>53</v>
      </c>
      <c r="T374" s="28">
        <f>SUMIF(X365:X384,"과국",E365:E384)</f>
        <v>0</v>
      </c>
      <c r="U374" s="28">
        <f t="shared" si="84"/>
        <v>0</v>
      </c>
      <c r="V374" s="28" t="s">
        <v>53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64</v>
      </c>
      <c r="O375" s="28">
        <f>COUNTIF(C365:C384,"묘")</f>
        <v>0</v>
      </c>
      <c r="P375" s="28" t="s">
        <v>53</v>
      </c>
      <c r="Q375" s="28">
        <f>SUMIF(C365:C384,"묘",E365:E384)</f>
        <v>0</v>
      </c>
      <c r="R375" s="28">
        <f>COUNTIF(X365:X384,"묘국")</f>
        <v>0</v>
      </c>
      <c r="S375" s="28" t="s">
        <v>53</v>
      </c>
      <c r="T375" s="28">
        <f>SUMIF(X365:X384,"묘국",E365:E384)</f>
        <v>0</v>
      </c>
      <c r="U375" s="28">
        <f t="shared" si="84"/>
        <v>0</v>
      </c>
      <c r="V375" s="28" t="s">
        <v>53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65</v>
      </c>
      <c r="O376" s="28">
        <f>COUNTIF(C365:C384,"목")</f>
        <v>0</v>
      </c>
      <c r="P376" s="28" t="s">
        <v>53</v>
      </c>
      <c r="Q376" s="28">
        <f>SUMIF(C365:C384,"목",E365:E384)</f>
        <v>0</v>
      </c>
      <c r="R376" s="28">
        <f>COUNTIF(X365:X384,"목국")</f>
        <v>0</v>
      </c>
      <c r="S376" s="28" t="s">
        <v>53</v>
      </c>
      <c r="T376" s="28">
        <f>SUMIF(X365:X384,"목국",E365:E384)</f>
        <v>0</v>
      </c>
      <c r="U376" s="28">
        <f t="shared" si="84"/>
        <v>0</v>
      </c>
      <c r="V376" s="28" t="s">
        <v>53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66</v>
      </c>
      <c r="O377" s="28">
        <f>COUNTIF(C365:C384,"잡")</f>
        <v>0</v>
      </c>
      <c r="P377" s="28" t="s">
        <v>53</v>
      </c>
      <c r="Q377" s="28">
        <f>SUMIF(C365:C384,"잡",E365:E384)</f>
        <v>0</v>
      </c>
      <c r="R377" s="28">
        <f>COUNTIF(X365:X384,"잡국")</f>
        <v>0</v>
      </c>
      <c r="S377" s="28" t="s">
        <v>53</v>
      </c>
      <c r="T377" s="28">
        <f>SUMIF(X365:X384,"잡국",E365:E384)</f>
        <v>0</v>
      </c>
      <c r="U377" s="28">
        <f t="shared" si="84"/>
        <v>0</v>
      </c>
      <c r="V377" s="28" t="s">
        <v>53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70</v>
      </c>
      <c r="O378" s="28">
        <f>COUNTIF(C365:C384,"학")</f>
        <v>0</v>
      </c>
      <c r="P378" s="28" t="s">
        <v>53</v>
      </c>
      <c r="Q378" s="28">
        <f>SUMIF(C365:C384,"학",E365:E384)</f>
        <v>0</v>
      </c>
      <c r="R378" s="28">
        <f>COUNTIF(X365:X384,"학국")</f>
        <v>0</v>
      </c>
      <c r="S378" s="28" t="s">
        <v>53</v>
      </c>
      <c r="T378" s="28">
        <f>SUMIF(X365:X384,"학국",E365:E384)</f>
        <v>0</v>
      </c>
      <c r="U378" s="28">
        <f t="shared" si="84"/>
        <v>0</v>
      </c>
      <c r="V378" s="28" t="s">
        <v>53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67</v>
      </c>
      <c r="O379" s="28">
        <f>COUNTIF(C365:C384,"수")</f>
        <v>0</v>
      </c>
      <c r="P379" s="28" t="s">
        <v>53</v>
      </c>
      <c r="Q379" s="28">
        <f>SUMIF(C365:C384,"수",E365:E384)</f>
        <v>0</v>
      </c>
      <c r="R379" s="28">
        <f>COUNTIF(X365:X384,"수국")</f>
        <v>0</v>
      </c>
      <c r="S379" s="28" t="s">
        <v>53</v>
      </c>
      <c r="T379" s="28">
        <f>SUMIF(X365:X384,"수국",E365:E384)</f>
        <v>0</v>
      </c>
      <c r="U379" s="28">
        <f t="shared" si="84"/>
        <v>0</v>
      </c>
      <c r="V379" s="28" t="s">
        <v>53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68</v>
      </c>
      <c r="O380" s="28">
        <f>COUNTIF(C365:C384,"장")</f>
        <v>0</v>
      </c>
      <c r="P380" s="28" t="s">
        <v>53</v>
      </c>
      <c r="Q380" s="28">
        <f>SUMIF(C365:C384,"장",E365:E384)</f>
        <v>0</v>
      </c>
      <c r="R380" s="28">
        <f>COUNTIF(X365:X384,"장국")</f>
        <v>0</v>
      </c>
      <c r="S380" s="28" t="s">
        <v>53</v>
      </c>
      <c r="T380" s="28">
        <f>SUMIF(X365:X384,"장국",E365:E384)</f>
        <v>0</v>
      </c>
      <c r="U380" s="28">
        <f t="shared" si="84"/>
        <v>0</v>
      </c>
      <c r="V380" s="28" t="s">
        <v>53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71</v>
      </c>
      <c r="O384" s="28">
        <f>COUNTIF(C365:C384," ")</f>
        <v>0</v>
      </c>
      <c r="P384" s="28" t="s">
        <v>53</v>
      </c>
      <c r="Q384" s="28">
        <f>SUMIF(C365:C384," ",E365:E384)</f>
        <v>0</v>
      </c>
      <c r="R384" s="28"/>
      <c r="S384" s="28" t="s">
        <v>53</v>
      </c>
      <c r="T384" s="28"/>
      <c r="U384" s="28">
        <f>O384</f>
        <v>0</v>
      </c>
      <c r="V384" s="28" t="s">
        <v>53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86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52</v>
      </c>
      <c r="O385" s="28">
        <f>SUM(O365:O384)</f>
        <v>0</v>
      </c>
      <c r="P385" s="28" t="s">
        <v>53</v>
      </c>
      <c r="Q385" s="28">
        <f>SUM(Q365:Q384)</f>
        <v>0</v>
      </c>
      <c r="R385" s="28">
        <f>SUM(R365:R384)</f>
        <v>0</v>
      </c>
      <c r="S385" s="28" t="s">
        <v>53</v>
      </c>
      <c r="T385" s="28">
        <f>SUM(T365:T384)</f>
        <v>0</v>
      </c>
      <c r="U385" s="28">
        <f>SUM(U365:U384)</f>
        <v>0</v>
      </c>
      <c r="V385" s="28" t="s">
        <v>53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54</v>
      </c>
      <c r="O386" s="28">
        <f>COUNTIF(C386:C405,"전")</f>
        <v>0</v>
      </c>
      <c r="P386" s="28" t="s">
        <v>53</v>
      </c>
      <c r="Q386" s="28">
        <f>SUMIF(C386:C405,"전",E386:E405)</f>
        <v>0</v>
      </c>
      <c r="R386" s="28">
        <f>COUNTIF(X386:X405,"전국")</f>
        <v>0</v>
      </c>
      <c r="S386" s="28" t="s">
        <v>53</v>
      </c>
      <c r="T386" s="28">
        <f>SUMIF(X386:X405,"전국",E386:E405)</f>
        <v>0</v>
      </c>
      <c r="U386" s="28">
        <f t="shared" ref="U386:U401" si="88">O386-R386</f>
        <v>0</v>
      </c>
      <c r="V386" s="28" t="s">
        <v>53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55</v>
      </c>
      <c r="O387" s="28">
        <f>COUNTIF(C386:C405,"답")</f>
        <v>0</v>
      </c>
      <c r="P387" s="28" t="s">
        <v>53</v>
      </c>
      <c r="Q387" s="28">
        <f>SUMIF(C386:C405,"답",E386:E405)</f>
        <v>0</v>
      </c>
      <c r="R387" s="28">
        <f>COUNTIF(X386:X405,"답국")</f>
        <v>0</v>
      </c>
      <c r="S387" s="28" t="s">
        <v>53</v>
      </c>
      <c r="T387" s="28">
        <f>SUMIF(X386:X405,"답국",E386:E405)</f>
        <v>0</v>
      </c>
      <c r="U387" s="28">
        <f t="shared" si="88"/>
        <v>0</v>
      </c>
      <c r="V387" s="28" t="s">
        <v>53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56</v>
      </c>
      <c r="O388" s="28">
        <f>COUNTIF(C386:C405,"임")</f>
        <v>0</v>
      </c>
      <c r="P388" s="28" t="s">
        <v>53</v>
      </c>
      <c r="Q388" s="28">
        <f>SUMIF(C386:C405,"임",E386:E405)</f>
        <v>0</v>
      </c>
      <c r="R388" s="28">
        <f>COUNTIF(X386:X405,"임국")</f>
        <v>0</v>
      </c>
      <c r="S388" s="28" t="s">
        <v>53</v>
      </c>
      <c r="T388" s="28">
        <f>SUMIF(X386:X405,"임국",E386:E405)</f>
        <v>0</v>
      </c>
      <c r="U388" s="28">
        <f t="shared" si="88"/>
        <v>0</v>
      </c>
      <c r="V388" s="28" t="s">
        <v>53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57</v>
      </c>
      <c r="O389" s="28">
        <f>COUNTIF(C386:C405,"대")</f>
        <v>0</v>
      </c>
      <c r="P389" s="28" t="s">
        <v>53</v>
      </c>
      <c r="Q389" s="28">
        <f>SUMIF(C386:C405,"대",E386:E405)</f>
        <v>0</v>
      </c>
      <c r="R389" s="28">
        <f>COUNTIF(X386:X405,"대국")</f>
        <v>0</v>
      </c>
      <c r="S389" s="28" t="s">
        <v>53</v>
      </c>
      <c r="T389" s="28">
        <f>SUMIF(X386:X405,"대국",E386:E405)</f>
        <v>0</v>
      </c>
      <c r="U389" s="28">
        <f t="shared" si="88"/>
        <v>0</v>
      </c>
      <c r="V389" s="28" t="s">
        <v>53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58</v>
      </c>
      <c r="O390" s="28">
        <f>COUNTIF(C386:C405,"도")</f>
        <v>0</v>
      </c>
      <c r="P390" s="28" t="s">
        <v>53</v>
      </c>
      <c r="Q390" s="28">
        <f>SUMIF(C386:C405,"도",E386:E405)</f>
        <v>0</v>
      </c>
      <c r="R390" s="28">
        <f>COUNTIF(X386:X405,"도국")</f>
        <v>0</v>
      </c>
      <c r="S390" s="28" t="s">
        <v>53</v>
      </c>
      <c r="T390" s="28">
        <f>SUMIF(X386:X405,"도국",E386:E405)</f>
        <v>0</v>
      </c>
      <c r="U390" s="28">
        <f t="shared" si="88"/>
        <v>0</v>
      </c>
      <c r="V390" s="28" t="s">
        <v>53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59</v>
      </c>
      <c r="O391" s="28">
        <f>COUNTIF(C386:C405,"천")</f>
        <v>0</v>
      </c>
      <c r="P391" s="28" t="s">
        <v>53</v>
      </c>
      <c r="Q391" s="28">
        <f>SUMIF(C386:C405,"천",E386:E405)</f>
        <v>0</v>
      </c>
      <c r="R391" s="28">
        <f>COUNTIF(X386:X405,"천국")</f>
        <v>0</v>
      </c>
      <c r="S391" s="28" t="s">
        <v>53</v>
      </c>
      <c r="T391" s="28">
        <f>SUMIF(X386:X405,"천국",E386:E405)</f>
        <v>0</v>
      </c>
      <c r="U391" s="28">
        <f t="shared" si="88"/>
        <v>0</v>
      </c>
      <c r="V391" s="28" t="s">
        <v>53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60</v>
      </c>
      <c r="O392" s="28">
        <f>COUNTIF(C386:C405,"구")</f>
        <v>0</v>
      </c>
      <c r="P392" s="28" t="s">
        <v>53</v>
      </c>
      <c r="Q392" s="28">
        <f>SUMIF(C386:C405,"구",E386:E405)</f>
        <v>0</v>
      </c>
      <c r="R392" s="28">
        <f>COUNTIF(X386:X405,"구국")</f>
        <v>0</v>
      </c>
      <c r="S392" s="28" t="s">
        <v>53</v>
      </c>
      <c r="T392" s="28">
        <f>SUMIF(X386:X405,"구국",E386:E405)</f>
        <v>0</v>
      </c>
      <c r="U392" s="28">
        <f t="shared" si="88"/>
        <v>0</v>
      </c>
      <c r="V392" s="28" t="s">
        <v>53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61</v>
      </c>
      <c r="O393" s="28">
        <f>COUNTIF(C386:C405,"제")</f>
        <v>0</v>
      </c>
      <c r="P393" s="28" t="s">
        <v>53</v>
      </c>
      <c r="Q393" s="28">
        <f>SUMIF(C386:C405,"제",E386:E405)</f>
        <v>0</v>
      </c>
      <c r="R393" s="28">
        <f>COUNTIF(X386:X405,"제국")</f>
        <v>0</v>
      </c>
      <c r="S393" s="28" t="s">
        <v>53</v>
      </c>
      <c r="T393" s="28">
        <f>SUMIF(X386:X405,"제국",E386:E405)</f>
        <v>0</v>
      </c>
      <c r="U393" s="28">
        <f t="shared" si="88"/>
        <v>0</v>
      </c>
      <c r="V393" s="28" t="s">
        <v>53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62</v>
      </c>
      <c r="O394" s="28">
        <f>COUNTIF(C386:C405,"유")</f>
        <v>0</v>
      </c>
      <c r="P394" s="28" t="s">
        <v>53</v>
      </c>
      <c r="Q394" s="28">
        <f>SUMIF(C386:C405,"유",E386:E405)</f>
        <v>0</v>
      </c>
      <c r="R394" s="28">
        <f>COUNTIF(X386:X405,"유국")</f>
        <v>0</v>
      </c>
      <c r="S394" s="28" t="s">
        <v>53</v>
      </c>
      <c r="T394" s="28">
        <f>SUMIF(X386:X405,"유국",E386:E405)</f>
        <v>0</v>
      </c>
      <c r="U394" s="28">
        <f t="shared" si="88"/>
        <v>0</v>
      </c>
      <c r="V394" s="28" t="s">
        <v>53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63</v>
      </c>
      <c r="O395" s="28">
        <f>COUNTIF(C386:C405,"과")</f>
        <v>0</v>
      </c>
      <c r="P395" s="28" t="s">
        <v>53</v>
      </c>
      <c r="Q395" s="28">
        <f>SUMIF(C386:C405,"과",E386:E405)</f>
        <v>0</v>
      </c>
      <c r="R395" s="28">
        <f>COUNTIF(X386:X405,"과국")</f>
        <v>0</v>
      </c>
      <c r="S395" s="28" t="s">
        <v>53</v>
      </c>
      <c r="T395" s="28">
        <f>SUMIF(X386:X405,"과국",E386:E405)</f>
        <v>0</v>
      </c>
      <c r="U395" s="28">
        <f t="shared" si="88"/>
        <v>0</v>
      </c>
      <c r="V395" s="28" t="s">
        <v>53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64</v>
      </c>
      <c r="O396" s="28">
        <f>COUNTIF(C386:C405,"묘")</f>
        <v>0</v>
      </c>
      <c r="P396" s="28" t="s">
        <v>53</v>
      </c>
      <c r="Q396" s="28">
        <f>SUMIF(C386:C405,"묘",E386:E405)</f>
        <v>0</v>
      </c>
      <c r="R396" s="28">
        <f>COUNTIF(X386:X405,"묘국")</f>
        <v>0</v>
      </c>
      <c r="S396" s="28" t="s">
        <v>53</v>
      </c>
      <c r="T396" s="28">
        <f>SUMIF(X386:X405,"묘국",E386:E405)</f>
        <v>0</v>
      </c>
      <c r="U396" s="28">
        <f t="shared" si="88"/>
        <v>0</v>
      </c>
      <c r="V396" s="28" t="s">
        <v>53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65</v>
      </c>
      <c r="O397" s="28">
        <f>COUNTIF(C386:C405,"목")</f>
        <v>0</v>
      </c>
      <c r="P397" s="28" t="s">
        <v>53</v>
      </c>
      <c r="Q397" s="28">
        <f>SUMIF(C386:C405,"목",E386:E405)</f>
        <v>0</v>
      </c>
      <c r="R397" s="28">
        <f>COUNTIF(X386:X405,"목국")</f>
        <v>0</v>
      </c>
      <c r="S397" s="28" t="s">
        <v>53</v>
      </c>
      <c r="T397" s="28">
        <f>SUMIF(X386:X405,"목국",E386:E405)</f>
        <v>0</v>
      </c>
      <c r="U397" s="28">
        <f t="shared" si="88"/>
        <v>0</v>
      </c>
      <c r="V397" s="28" t="s">
        <v>53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66</v>
      </c>
      <c r="O398" s="28">
        <f>COUNTIF(C386:C405,"잡")</f>
        <v>0</v>
      </c>
      <c r="P398" s="28" t="s">
        <v>53</v>
      </c>
      <c r="Q398" s="28">
        <f>SUMIF(C386:C405,"잡",E386:E405)</f>
        <v>0</v>
      </c>
      <c r="R398" s="28">
        <f>COUNTIF(X386:X405,"잡국")</f>
        <v>0</v>
      </c>
      <c r="S398" s="28" t="s">
        <v>53</v>
      </c>
      <c r="T398" s="28">
        <f>SUMIF(X386:X405,"잡국",E386:E405)</f>
        <v>0</v>
      </c>
      <c r="U398" s="28">
        <f t="shared" si="88"/>
        <v>0</v>
      </c>
      <c r="V398" s="28" t="s">
        <v>53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70</v>
      </c>
      <c r="O399" s="28">
        <f>COUNTIF(C386:C405,"학")</f>
        <v>0</v>
      </c>
      <c r="P399" s="28" t="s">
        <v>53</v>
      </c>
      <c r="Q399" s="28">
        <f>SUMIF(C386:C405,"학",E386:E405)</f>
        <v>0</v>
      </c>
      <c r="R399" s="28">
        <f>COUNTIF(X386:X405,"학국")</f>
        <v>0</v>
      </c>
      <c r="S399" s="28" t="s">
        <v>53</v>
      </c>
      <c r="T399" s="28">
        <f>SUMIF(X386:X405,"학국",E386:E405)</f>
        <v>0</v>
      </c>
      <c r="U399" s="28">
        <f t="shared" si="88"/>
        <v>0</v>
      </c>
      <c r="V399" s="28" t="s">
        <v>53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67</v>
      </c>
      <c r="O400" s="28">
        <f>COUNTIF(C386:C405,"수")</f>
        <v>0</v>
      </c>
      <c r="P400" s="28" t="s">
        <v>53</v>
      </c>
      <c r="Q400" s="28">
        <f>SUMIF(C386:C405,"수",E386:E405)</f>
        <v>0</v>
      </c>
      <c r="R400" s="28">
        <f>COUNTIF(X386:X405,"수국")</f>
        <v>0</v>
      </c>
      <c r="S400" s="28" t="s">
        <v>53</v>
      </c>
      <c r="T400" s="28">
        <f>SUMIF(X386:X405,"수국",E386:E405)</f>
        <v>0</v>
      </c>
      <c r="U400" s="28">
        <f t="shared" si="88"/>
        <v>0</v>
      </c>
      <c r="V400" s="28" t="s">
        <v>53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68</v>
      </c>
      <c r="O401" s="28">
        <f>COUNTIF(C386:C405,"장")</f>
        <v>0</v>
      </c>
      <c r="P401" s="28" t="s">
        <v>53</v>
      </c>
      <c r="Q401" s="28">
        <f>SUMIF(C386:C405,"장",E386:E405)</f>
        <v>0</v>
      </c>
      <c r="R401" s="28">
        <f>COUNTIF(X386:X405,"장국")</f>
        <v>0</v>
      </c>
      <c r="S401" s="28" t="s">
        <v>53</v>
      </c>
      <c r="T401" s="28">
        <f>SUMIF(X386:X405,"장국",E386:E405)</f>
        <v>0</v>
      </c>
      <c r="U401" s="28">
        <f t="shared" si="88"/>
        <v>0</v>
      </c>
      <c r="V401" s="28" t="s">
        <v>53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71</v>
      </c>
      <c r="O405" s="28">
        <f>COUNTIF(C386:C405," ")</f>
        <v>0</v>
      </c>
      <c r="P405" s="28" t="s">
        <v>53</v>
      </c>
      <c r="Q405" s="28">
        <f>SUMIF(C386:C405," ",E386:E405)</f>
        <v>0</v>
      </c>
      <c r="R405" s="28"/>
      <c r="S405" s="28" t="s">
        <v>53</v>
      </c>
      <c r="T405" s="28"/>
      <c r="U405" s="28">
        <f>O405</f>
        <v>0</v>
      </c>
      <c r="V405" s="28" t="s">
        <v>53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86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52</v>
      </c>
      <c r="O406" s="28">
        <f>SUM(O386:O405)</f>
        <v>0</v>
      </c>
      <c r="P406" s="28" t="s">
        <v>53</v>
      </c>
      <c r="Q406" s="28">
        <f>SUM(Q386:Q405)</f>
        <v>0</v>
      </c>
      <c r="R406" s="28">
        <f>SUM(R386:R405)</f>
        <v>0</v>
      </c>
      <c r="S406" s="28" t="s">
        <v>53</v>
      </c>
      <c r="T406" s="28">
        <f>SUM(T386:T405)</f>
        <v>0</v>
      </c>
      <c r="U406" s="28">
        <f>SUM(U386:U405)</f>
        <v>0</v>
      </c>
      <c r="V406" s="28" t="s">
        <v>53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54</v>
      </c>
      <c r="O407" s="28">
        <f>COUNTIF(C407:C426,"전")</f>
        <v>0</v>
      </c>
      <c r="P407" s="28" t="s">
        <v>53</v>
      </c>
      <c r="Q407" s="28">
        <f>SUMIF(C407:C426,"전",E407:E426)</f>
        <v>0</v>
      </c>
      <c r="R407" s="28">
        <f>COUNTIF(X407:X426,"전국")</f>
        <v>0</v>
      </c>
      <c r="S407" s="28" t="s">
        <v>53</v>
      </c>
      <c r="T407" s="28">
        <f>SUMIF(X407:X426,"전국",E407:E426)</f>
        <v>0</v>
      </c>
      <c r="U407" s="28">
        <f t="shared" ref="U407:U422" si="92">O407-R407</f>
        <v>0</v>
      </c>
      <c r="V407" s="28" t="s">
        <v>53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55</v>
      </c>
      <c r="O408" s="28">
        <f>COUNTIF(C407:C426,"답")</f>
        <v>0</v>
      </c>
      <c r="P408" s="28" t="s">
        <v>53</v>
      </c>
      <c r="Q408" s="28">
        <f>SUMIF(C407:C426,"답",E407:E426)</f>
        <v>0</v>
      </c>
      <c r="R408" s="28">
        <f>COUNTIF(X407:X426,"답국")</f>
        <v>0</v>
      </c>
      <c r="S408" s="28" t="s">
        <v>53</v>
      </c>
      <c r="T408" s="28">
        <f>SUMIF(X407:X426,"답국",E407:E426)</f>
        <v>0</v>
      </c>
      <c r="U408" s="28">
        <f t="shared" si="92"/>
        <v>0</v>
      </c>
      <c r="V408" s="28" t="s">
        <v>53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56</v>
      </c>
      <c r="O409" s="28">
        <f>COUNTIF(C407:C426,"임")</f>
        <v>0</v>
      </c>
      <c r="P409" s="28" t="s">
        <v>53</v>
      </c>
      <c r="Q409" s="28">
        <f>SUMIF(C407:C426,"임",E407:E426)</f>
        <v>0</v>
      </c>
      <c r="R409" s="28">
        <f>COUNTIF(X407:X426,"임국")</f>
        <v>0</v>
      </c>
      <c r="S409" s="28" t="s">
        <v>53</v>
      </c>
      <c r="T409" s="28">
        <f>SUMIF(X407:X426,"임국",E407:E426)</f>
        <v>0</v>
      </c>
      <c r="U409" s="28">
        <f t="shared" si="92"/>
        <v>0</v>
      </c>
      <c r="V409" s="28" t="s">
        <v>53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57</v>
      </c>
      <c r="O410" s="28">
        <f>COUNTIF(C407:C426,"대")</f>
        <v>0</v>
      </c>
      <c r="P410" s="28" t="s">
        <v>53</v>
      </c>
      <c r="Q410" s="28">
        <f>SUMIF(C407:C426,"대",E407:E426)</f>
        <v>0</v>
      </c>
      <c r="R410" s="28">
        <f>COUNTIF(X407:X426,"대국")</f>
        <v>0</v>
      </c>
      <c r="S410" s="28" t="s">
        <v>53</v>
      </c>
      <c r="T410" s="28">
        <f>SUMIF(X407:X426,"대국",E407:E426)</f>
        <v>0</v>
      </c>
      <c r="U410" s="28">
        <f t="shared" si="92"/>
        <v>0</v>
      </c>
      <c r="V410" s="28" t="s">
        <v>53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58</v>
      </c>
      <c r="O411" s="28">
        <f>COUNTIF(C407:C426,"도")</f>
        <v>0</v>
      </c>
      <c r="P411" s="28" t="s">
        <v>53</v>
      </c>
      <c r="Q411" s="28">
        <f>SUMIF(C407:C426,"도",E407:E426)</f>
        <v>0</v>
      </c>
      <c r="R411" s="28">
        <f>COUNTIF(X407:X426,"도국")</f>
        <v>0</v>
      </c>
      <c r="S411" s="28" t="s">
        <v>53</v>
      </c>
      <c r="T411" s="28">
        <f>SUMIF(X407:X426,"도국",E407:E426)</f>
        <v>0</v>
      </c>
      <c r="U411" s="28">
        <f t="shared" si="92"/>
        <v>0</v>
      </c>
      <c r="V411" s="28" t="s">
        <v>53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59</v>
      </c>
      <c r="O412" s="28">
        <f>COUNTIF(C407:C426,"천")</f>
        <v>0</v>
      </c>
      <c r="P412" s="28" t="s">
        <v>53</v>
      </c>
      <c r="Q412" s="28">
        <f>SUMIF(C407:C426,"천",E407:E426)</f>
        <v>0</v>
      </c>
      <c r="R412" s="28">
        <f>COUNTIF(X407:X426,"천국")</f>
        <v>0</v>
      </c>
      <c r="S412" s="28" t="s">
        <v>53</v>
      </c>
      <c r="T412" s="28">
        <f>SUMIF(X407:X426,"천국",E407:E426)</f>
        <v>0</v>
      </c>
      <c r="U412" s="28">
        <f t="shared" si="92"/>
        <v>0</v>
      </c>
      <c r="V412" s="28" t="s">
        <v>53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60</v>
      </c>
      <c r="O413" s="28">
        <f>COUNTIF(C407:C426,"구")</f>
        <v>0</v>
      </c>
      <c r="P413" s="28" t="s">
        <v>53</v>
      </c>
      <c r="Q413" s="28">
        <f>SUMIF(C407:C426,"구",E407:E426)</f>
        <v>0</v>
      </c>
      <c r="R413" s="28">
        <f>COUNTIF(X407:X426,"구국")</f>
        <v>0</v>
      </c>
      <c r="S413" s="28" t="s">
        <v>53</v>
      </c>
      <c r="T413" s="28">
        <f>SUMIF(X407:X426,"구국",E407:E426)</f>
        <v>0</v>
      </c>
      <c r="U413" s="28">
        <f t="shared" si="92"/>
        <v>0</v>
      </c>
      <c r="V413" s="28" t="s">
        <v>53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61</v>
      </c>
      <c r="O414" s="28">
        <f>COUNTIF(C407:C426,"제")</f>
        <v>0</v>
      </c>
      <c r="P414" s="28" t="s">
        <v>53</v>
      </c>
      <c r="Q414" s="28">
        <f>SUMIF(C407:C426,"제",E407:E426)</f>
        <v>0</v>
      </c>
      <c r="R414" s="28">
        <f>COUNTIF(X407:X426,"제국")</f>
        <v>0</v>
      </c>
      <c r="S414" s="28" t="s">
        <v>53</v>
      </c>
      <c r="T414" s="28">
        <f>SUMIF(X407:X426,"제국",E407:E426)</f>
        <v>0</v>
      </c>
      <c r="U414" s="28">
        <f t="shared" si="92"/>
        <v>0</v>
      </c>
      <c r="V414" s="28" t="s">
        <v>53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62</v>
      </c>
      <c r="O415" s="28">
        <f>COUNTIF(C407:C426,"유")</f>
        <v>0</v>
      </c>
      <c r="P415" s="28" t="s">
        <v>53</v>
      </c>
      <c r="Q415" s="28">
        <f>SUMIF(C407:C426,"유",E407:E426)</f>
        <v>0</v>
      </c>
      <c r="R415" s="28">
        <f>COUNTIF(X407:X426,"유국")</f>
        <v>0</v>
      </c>
      <c r="S415" s="28" t="s">
        <v>53</v>
      </c>
      <c r="T415" s="28">
        <f>SUMIF(X407:X426,"유국",E407:E426)</f>
        <v>0</v>
      </c>
      <c r="U415" s="28">
        <f t="shared" si="92"/>
        <v>0</v>
      </c>
      <c r="V415" s="28" t="s">
        <v>53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63</v>
      </c>
      <c r="O416" s="28">
        <f>COUNTIF(C407:C426,"과")</f>
        <v>0</v>
      </c>
      <c r="P416" s="28" t="s">
        <v>53</v>
      </c>
      <c r="Q416" s="28">
        <f>SUMIF(C407:C426,"과",E407:E426)</f>
        <v>0</v>
      </c>
      <c r="R416" s="28">
        <f>COUNTIF(X407:X426,"과국")</f>
        <v>0</v>
      </c>
      <c r="S416" s="28" t="s">
        <v>53</v>
      </c>
      <c r="T416" s="28">
        <f>SUMIF(X407:X426,"과국",E407:E426)</f>
        <v>0</v>
      </c>
      <c r="U416" s="28">
        <f t="shared" si="92"/>
        <v>0</v>
      </c>
      <c r="V416" s="28" t="s">
        <v>53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64</v>
      </c>
      <c r="O417" s="28">
        <f>COUNTIF(C407:C426,"묘")</f>
        <v>0</v>
      </c>
      <c r="P417" s="28" t="s">
        <v>53</v>
      </c>
      <c r="Q417" s="28">
        <f>SUMIF(C407:C426,"묘",E407:E426)</f>
        <v>0</v>
      </c>
      <c r="R417" s="28">
        <f>COUNTIF(X407:X426,"묘국")</f>
        <v>0</v>
      </c>
      <c r="S417" s="28" t="s">
        <v>53</v>
      </c>
      <c r="T417" s="28">
        <f>SUMIF(X407:X426,"묘국",E407:E426)</f>
        <v>0</v>
      </c>
      <c r="U417" s="28">
        <f t="shared" si="92"/>
        <v>0</v>
      </c>
      <c r="V417" s="28" t="s">
        <v>53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65</v>
      </c>
      <c r="O418" s="28">
        <f>COUNTIF(C407:C426,"목")</f>
        <v>0</v>
      </c>
      <c r="P418" s="28" t="s">
        <v>53</v>
      </c>
      <c r="Q418" s="28">
        <f>SUMIF(C407:C426,"목",E407:E426)</f>
        <v>0</v>
      </c>
      <c r="R418" s="28">
        <f>COUNTIF(X407:X426,"목국")</f>
        <v>0</v>
      </c>
      <c r="S418" s="28" t="s">
        <v>53</v>
      </c>
      <c r="T418" s="28">
        <f>SUMIF(X407:X426,"목국",E407:E426)</f>
        <v>0</v>
      </c>
      <c r="U418" s="28">
        <f t="shared" si="92"/>
        <v>0</v>
      </c>
      <c r="V418" s="28" t="s">
        <v>53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66</v>
      </c>
      <c r="O419" s="28">
        <f>COUNTIF(C407:C426,"잡")</f>
        <v>0</v>
      </c>
      <c r="P419" s="28" t="s">
        <v>53</v>
      </c>
      <c r="Q419" s="28">
        <f>SUMIF(C407:C426,"잡",E407:E426)</f>
        <v>0</v>
      </c>
      <c r="R419" s="28">
        <f>COUNTIF(X407:X426,"잡국")</f>
        <v>0</v>
      </c>
      <c r="S419" s="28" t="s">
        <v>53</v>
      </c>
      <c r="T419" s="28">
        <f>SUMIF(X407:X426,"잡국",E407:E426)</f>
        <v>0</v>
      </c>
      <c r="U419" s="28">
        <f t="shared" si="92"/>
        <v>0</v>
      </c>
      <c r="V419" s="28" t="s">
        <v>53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70</v>
      </c>
      <c r="O420" s="28">
        <f>COUNTIF(C407:C426,"학")</f>
        <v>0</v>
      </c>
      <c r="P420" s="28" t="s">
        <v>53</v>
      </c>
      <c r="Q420" s="28">
        <f>SUMIF(C407:C426,"학",E407:E426)</f>
        <v>0</v>
      </c>
      <c r="R420" s="28">
        <f>COUNTIF(X407:X426,"학국")</f>
        <v>0</v>
      </c>
      <c r="S420" s="28" t="s">
        <v>53</v>
      </c>
      <c r="T420" s="28">
        <f>SUMIF(X407:X426,"학국",E407:E426)</f>
        <v>0</v>
      </c>
      <c r="U420" s="28">
        <f t="shared" si="92"/>
        <v>0</v>
      </c>
      <c r="V420" s="28" t="s">
        <v>53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67</v>
      </c>
      <c r="O421" s="28">
        <f>COUNTIF(C407:C426,"수")</f>
        <v>0</v>
      </c>
      <c r="P421" s="28" t="s">
        <v>53</v>
      </c>
      <c r="Q421" s="28">
        <f>SUMIF(C407:C426,"수",E407:E426)</f>
        <v>0</v>
      </c>
      <c r="R421" s="28">
        <f>COUNTIF(X407:X426,"수국")</f>
        <v>0</v>
      </c>
      <c r="S421" s="28" t="s">
        <v>53</v>
      </c>
      <c r="T421" s="28">
        <f>SUMIF(X407:X426,"수국",E407:E426)</f>
        <v>0</v>
      </c>
      <c r="U421" s="28">
        <f t="shared" si="92"/>
        <v>0</v>
      </c>
      <c r="V421" s="28" t="s">
        <v>53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68</v>
      </c>
      <c r="O422" s="28">
        <f>COUNTIF(C407:C426,"장")</f>
        <v>0</v>
      </c>
      <c r="P422" s="28" t="s">
        <v>53</v>
      </c>
      <c r="Q422" s="28">
        <f>SUMIF(C407:C426,"장",E407:E426)</f>
        <v>0</v>
      </c>
      <c r="R422" s="28">
        <f>COUNTIF(X407:X426,"장국")</f>
        <v>0</v>
      </c>
      <c r="S422" s="28" t="s">
        <v>53</v>
      </c>
      <c r="T422" s="28">
        <f>SUMIF(X407:X426,"장국",E407:E426)</f>
        <v>0</v>
      </c>
      <c r="U422" s="28">
        <f t="shared" si="92"/>
        <v>0</v>
      </c>
      <c r="V422" s="28" t="s">
        <v>53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71</v>
      </c>
      <c r="O426" s="28">
        <f>COUNTIF(C407:C426," ")</f>
        <v>0</v>
      </c>
      <c r="P426" s="28" t="s">
        <v>53</v>
      </c>
      <c r="Q426" s="28">
        <f>SUMIF(C407:C426," ",E407:E426)</f>
        <v>0</v>
      </c>
      <c r="R426" s="28"/>
      <c r="S426" s="28" t="s">
        <v>53</v>
      </c>
      <c r="T426" s="28"/>
      <c r="U426" s="28">
        <f>O426</f>
        <v>0</v>
      </c>
      <c r="V426" s="28" t="s">
        <v>53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86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52</v>
      </c>
      <c r="O427" s="28">
        <f>SUM(O407:O426)</f>
        <v>0</v>
      </c>
      <c r="P427" s="28" t="s">
        <v>53</v>
      </c>
      <c r="Q427" s="28">
        <f>SUM(Q407:Q426)</f>
        <v>0</v>
      </c>
      <c r="R427" s="28">
        <f>SUM(R407:R426)</f>
        <v>0</v>
      </c>
      <c r="S427" s="28" t="s">
        <v>53</v>
      </c>
      <c r="T427" s="28">
        <f>SUM(T407:T426)</f>
        <v>0</v>
      </c>
      <c r="U427" s="28">
        <f>SUM(U407:U426)</f>
        <v>0</v>
      </c>
      <c r="V427" s="28" t="s">
        <v>53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7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10</vt:i4>
      </vt:variant>
    </vt:vector>
  </HeadingPairs>
  <TitlesOfParts>
    <vt:vector size="19" baseType="lpstr">
      <vt:lpstr>보상비 내역서</vt:lpstr>
      <vt:lpstr>용지보상비집계표</vt:lpstr>
      <vt:lpstr>집계표(보상비)</vt:lpstr>
      <vt:lpstr>집계표</vt:lpstr>
      <vt:lpstr>집계표(사업계획서용 1)</vt:lpstr>
      <vt:lpstr>집계표(사업계획서 2)</vt:lpstr>
      <vt:lpstr>국도18호선 포산~서망간</vt:lpstr>
      <vt:lpstr>국도18호선 포산~서망간 (2)</vt:lpstr>
      <vt:lpstr>용지조서(11)</vt:lpstr>
      <vt:lpstr>'국도18호선 포산~서망간'!Print_Area</vt:lpstr>
      <vt:lpstr>'국도18호선 포산~서망간 (2)'!Print_Area</vt:lpstr>
      <vt:lpstr>'보상비 내역서'!Print_Area</vt:lpstr>
      <vt:lpstr>용지보상비집계표!Print_Area</vt:lpstr>
      <vt:lpstr>집계표!Print_Area</vt:lpstr>
      <vt:lpstr>'집계표(보상비)'!Print_Area</vt:lpstr>
      <vt:lpstr>'집계표(사업계획서용 1)'!Print_Area</vt:lpstr>
      <vt:lpstr>'국도18호선 포산~서망간'!Print_Titles</vt:lpstr>
      <vt:lpstr>'국도18호선 포산~서망간 (2)'!Print_Titles</vt:lpstr>
      <vt:lpstr>'용지조서(11)'!Print_Titles</vt:lpstr>
    </vt:vector>
  </TitlesOfParts>
  <Manager>박명석</Manager>
  <Company>유신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용지조서</dc:title>
  <dc:creator>대신</dc:creator>
  <cp:lastModifiedBy>user</cp:lastModifiedBy>
  <cp:lastPrinted>2017-01-05T04:46:10Z</cp:lastPrinted>
  <dcterms:created xsi:type="dcterms:W3CDTF">2002-07-19T02:07:34Z</dcterms:created>
  <dcterms:modified xsi:type="dcterms:W3CDTF">2017-01-05T09:16:53Z</dcterms:modified>
</cp:coreProperties>
</file>